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daschule$/DIZH/Innovationsprogramm/Kalkulationen/"/>
    </mc:Choice>
  </mc:AlternateContent>
  <xr:revisionPtr revIDLastSave="0" documentId="13_ncr:1_{BF4F0953-345C-604D-9F46-3E34D0FFA2EB}" xr6:coauthVersionLast="47" xr6:coauthVersionMax="47" xr10:uidLastSave="{00000000-0000-0000-0000-000000000000}"/>
  <bookViews>
    <workbookView xWindow="3100" yWindow="460" windowWidth="41360" windowHeight="28340" activeTab="1" xr2:uid="{CFAFC911-70D3-7848-A0B5-60444B262177}"/>
  </bookViews>
  <sheets>
    <sheet name="Wegleitung Kalkulation" sheetId="26" r:id="rId1"/>
    <sheet name="DIZH Budget Kalkulation" sheetId="33" r:id="rId2"/>
    <sheet name="Personalkosten" sheetId="25" r:id="rId3"/>
    <sheet name="Teuerung" sheetId="35" state="hidden" r:id="rId4"/>
    <sheet name="PHZH_Personal_2023" sheetId="36" state="hidden" r:id="rId5"/>
    <sheet name="UZH_Personal_2021" sheetId="27" state="hidden" r:id="rId6"/>
    <sheet name="UZH_Personal_2022" sheetId="34" state="hidden" r:id="rId7"/>
    <sheet name="UZH_Personal_2023" sheetId="38" state="hidden" r:id="rId8"/>
    <sheet name="ZHAW_Personal" sheetId="28" state="hidden" r:id="rId9"/>
    <sheet name="ZHDK_Personal" sheetId="23" state="hidden" r:id="rId10"/>
    <sheet name="PHZH_Personal_22" sheetId="29" state="hidden" r:id="rId11"/>
    <sheet name="ZHAW - Kostensätze 2021" sheetId="30" state="hidden" r:id="rId12"/>
  </sheets>
  <definedNames>
    <definedName name="_xlnm.Print_Area" localSheetId="11">'ZHAW - Kostensätze 2021'!$B:$H</definedName>
    <definedName name="Finanzierung" localSheetId="4">PHZH_Personal_2023!$A$26:$A$29</definedName>
    <definedName name="Finanzierung" localSheetId="10">PHZH_Personal_22!$A$26:$A$29</definedName>
    <definedName name="Finanzierung" localSheetId="5">UZH_Personal_2021!#REF!</definedName>
    <definedName name="Finanzierung" localSheetId="6">UZH_Personal_2022!#REF!</definedName>
    <definedName name="Finanzierung" localSheetId="7">UZH_Personal_2023!#REF!</definedName>
    <definedName name="Finanzierung" localSheetId="8">ZHAW_Personal!#REF!</definedName>
    <definedName name="Finanzierung">ZHDK_Personal!$A$30:$A$33</definedName>
    <definedName name="Personalkostensätze" localSheetId="4">PHZH_Personal_2023!$A$6:$F$11</definedName>
    <definedName name="Personalkostensätze" localSheetId="10">PHZH_Personal_22!$A$6:$F$11</definedName>
    <definedName name="Personalkostensätze" localSheetId="5">UZH_Personal_2021!$A$4:$M$10</definedName>
    <definedName name="Personalkostensätze" localSheetId="6">UZH_Personal_2022!$A$5:$M$17</definedName>
    <definedName name="Personalkostensätze" localSheetId="7">UZH_Personal_2023!$A$5:$E$17</definedName>
    <definedName name="Personalkostensätze" localSheetId="8">ZHAW_Personal!$A$6:$F$10</definedName>
    <definedName name="Personalkostensätze">ZHDK_Personal!$A$6:$F$15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8" l="1"/>
  <c r="E10" i="38"/>
  <c r="E6" i="38"/>
  <c r="E5" i="38"/>
  <c r="E9" i="38" l="1"/>
  <c r="E8" i="38"/>
  <c r="E7" i="38"/>
  <c r="N50" i="33"/>
  <c r="K50" i="33"/>
  <c r="H50" i="33"/>
  <c r="E50" i="33"/>
  <c r="E74" i="33" l="1"/>
  <c r="G12" i="25" l="1"/>
  <c r="H12" i="25" s="1"/>
  <c r="G63" i="25" l="1"/>
  <c r="G17" i="25"/>
  <c r="G13" i="25"/>
  <c r="G16" i="25"/>
  <c r="G15" i="25"/>
  <c r="G14" i="25"/>
  <c r="G68" i="25" l="1"/>
  <c r="G67" i="25"/>
  <c r="G66" i="25"/>
  <c r="G65" i="25"/>
  <c r="G64" i="25"/>
  <c r="F11" i="36"/>
  <c r="D11" i="36"/>
  <c r="E11" i="36" s="1"/>
  <c r="F10" i="36"/>
  <c r="D10" i="36"/>
  <c r="E10" i="36" s="1"/>
  <c r="F9" i="36"/>
  <c r="D9" i="36"/>
  <c r="E9" i="36" s="1"/>
  <c r="F8" i="36"/>
  <c r="D8" i="36"/>
  <c r="E8" i="36" s="1"/>
  <c r="F7" i="36"/>
  <c r="D7" i="36"/>
  <c r="E7" i="36" s="1"/>
  <c r="B21" i="35" l="1"/>
  <c r="B20" i="35"/>
  <c r="F7" i="35"/>
  <c r="E28" i="33" l="1"/>
  <c r="G51" i="25" l="1"/>
  <c r="H51" i="25" s="1"/>
  <c r="M7" i="34"/>
  <c r="D4" i="25"/>
  <c r="D3" i="25"/>
  <c r="D2" i="25"/>
  <c r="D1" i="25"/>
  <c r="N88" i="33"/>
  <c r="K88" i="33"/>
  <c r="H88" i="33"/>
  <c r="E88" i="33"/>
  <c r="N81" i="33"/>
  <c r="E81" i="33"/>
  <c r="K81" i="33"/>
  <c r="H81" i="33"/>
  <c r="N74" i="33"/>
  <c r="K74" i="33"/>
  <c r="H74" i="33"/>
  <c r="K5" i="33"/>
  <c r="K4" i="33" s="1"/>
  <c r="F9" i="35"/>
  <c r="F8" i="35"/>
  <c r="F10" i="35" l="1"/>
  <c r="G9" i="35"/>
  <c r="G7" i="35"/>
  <c r="G12" i="35"/>
  <c r="G13" i="35" s="1"/>
  <c r="G14" i="35" s="1"/>
  <c r="G15" i="35" s="1"/>
  <c r="G16" i="35" s="1"/>
  <c r="G17" i="35" s="1"/>
  <c r="G18" i="35" s="1"/>
  <c r="G19" i="35" s="1"/>
  <c r="G20" i="35" s="1"/>
  <c r="G21" i="35" s="1"/>
  <c r="G22" i="35" s="1"/>
  <c r="G23" i="35" s="1"/>
  <c r="G24" i="35" s="1"/>
  <c r="G25" i="35" s="1"/>
  <c r="G26" i="35" s="1"/>
  <c r="G27" i="35" s="1"/>
  <c r="G28" i="35" s="1"/>
  <c r="G29" i="35" s="1"/>
  <c r="G30" i="35" s="1"/>
  <c r="G31" i="35" s="1"/>
  <c r="F12" i="35"/>
  <c r="F13" i="35" s="1"/>
  <c r="F14" i="35" s="1"/>
  <c r="F15" i="35" s="1"/>
  <c r="F16" i="35" s="1"/>
  <c r="F17" i="35" s="1"/>
  <c r="F18" i="35" s="1"/>
  <c r="F19" i="35" s="1"/>
  <c r="F20" i="35" s="1"/>
  <c r="F21" i="35" s="1"/>
  <c r="F22" i="35" s="1"/>
  <c r="F23" i="35" s="1"/>
  <c r="F24" i="35" s="1"/>
  <c r="F25" i="35" s="1"/>
  <c r="F26" i="35" s="1"/>
  <c r="F27" i="35" s="1"/>
  <c r="F28" i="35" s="1"/>
  <c r="F29" i="35" s="1"/>
  <c r="F30" i="35" s="1"/>
  <c r="F31" i="35" s="1"/>
  <c r="M9" i="34"/>
  <c r="M8" i="34"/>
  <c r="H17" i="25" l="1"/>
  <c r="H16" i="25"/>
  <c r="H15" i="25"/>
  <c r="H14" i="25"/>
  <c r="H13" i="25"/>
  <c r="M11" i="34"/>
  <c r="M10" i="34"/>
  <c r="Q9" i="34"/>
  <c r="Q8" i="34"/>
  <c r="O8" i="34"/>
  <c r="P8" i="34" s="1"/>
  <c r="Q7" i="34"/>
  <c r="O7" i="34"/>
  <c r="P7" i="34" s="1"/>
  <c r="L6" i="34"/>
  <c r="M6" i="34" s="1"/>
  <c r="L5" i="34"/>
  <c r="M5" i="34" s="1"/>
  <c r="K28" i="33"/>
  <c r="K35" i="33"/>
  <c r="K42" i="33"/>
  <c r="K53" i="33" s="1"/>
  <c r="B15" i="33"/>
  <c r="B16" i="33"/>
  <c r="B17" i="33"/>
  <c r="B18" i="33"/>
  <c r="B21" i="33"/>
  <c r="B22" i="33"/>
  <c r="B23" i="33"/>
  <c r="B24" i="33"/>
  <c r="B25" i="33"/>
  <c r="B26" i="33"/>
  <c r="B29" i="33"/>
  <c r="B30" i="33"/>
  <c r="B31" i="33"/>
  <c r="B32" i="33"/>
  <c r="B33" i="33"/>
  <c r="B36" i="33"/>
  <c r="B37" i="33"/>
  <c r="B38" i="33"/>
  <c r="B39" i="33"/>
  <c r="B40" i="33"/>
  <c r="B43" i="33"/>
  <c r="B44" i="33"/>
  <c r="B45" i="33"/>
  <c r="B46" i="33"/>
  <c r="B47" i="33"/>
  <c r="B48" i="33"/>
  <c r="E42" i="33"/>
  <c r="E53" i="33" s="1"/>
  <c r="H42" i="33"/>
  <c r="N42" i="33"/>
  <c r="H28" i="33"/>
  <c r="H35" i="33"/>
  <c r="E35" i="33"/>
  <c r="N28" i="33"/>
  <c r="N35" i="33"/>
  <c r="B68" i="33"/>
  <c r="B69" i="33"/>
  <c r="B70" i="33"/>
  <c r="B71" i="33"/>
  <c r="B72" i="33"/>
  <c r="B75" i="33"/>
  <c r="B76" i="33"/>
  <c r="B77" i="33"/>
  <c r="B78" i="33"/>
  <c r="B79" i="33"/>
  <c r="B82" i="33"/>
  <c r="B83" i="33"/>
  <c r="B84" i="33"/>
  <c r="B85" i="33"/>
  <c r="B86" i="33"/>
  <c r="M10" i="27"/>
  <c r="M9" i="27"/>
  <c r="M8" i="27"/>
  <c r="M7" i="27"/>
  <c r="L6" i="27"/>
  <c r="M6" i="27"/>
  <c r="L5" i="27"/>
  <c r="M5" i="27"/>
  <c r="H18" i="25"/>
  <c r="H20" i="25"/>
  <c r="H22" i="25"/>
  <c r="H23" i="25"/>
  <c r="H19" i="25"/>
  <c r="H21" i="25"/>
  <c r="G29" i="25"/>
  <c r="H29" i="25" s="1"/>
  <c r="G30" i="25"/>
  <c r="H30" i="25" s="1"/>
  <c r="G31" i="25"/>
  <c r="H31" i="25" s="1"/>
  <c r="G32" i="25"/>
  <c r="H32" i="25" s="1"/>
  <c r="G33" i="25"/>
  <c r="H33" i="25" s="1"/>
  <c r="G34" i="25"/>
  <c r="H34" i="25" s="1"/>
  <c r="H35" i="25"/>
  <c r="H36" i="25"/>
  <c r="H37" i="25"/>
  <c r="H38" i="25"/>
  <c r="H39" i="25"/>
  <c r="H40" i="25"/>
  <c r="G46" i="25"/>
  <c r="H46" i="25" s="1"/>
  <c r="G47" i="25"/>
  <c r="H47" i="25" s="1"/>
  <c r="G48" i="25"/>
  <c r="H48" i="25" s="1"/>
  <c r="G49" i="25"/>
  <c r="H49" i="25" s="1"/>
  <c r="G50" i="25"/>
  <c r="H50" i="25" s="1"/>
  <c r="H53" i="25"/>
  <c r="H55" i="25"/>
  <c r="H56" i="25"/>
  <c r="H57" i="25"/>
  <c r="H52" i="25"/>
  <c r="H54" i="25"/>
  <c r="H63" i="25"/>
  <c r="H64" i="25"/>
  <c r="H65" i="25"/>
  <c r="H66" i="25"/>
  <c r="H67" i="25"/>
  <c r="H68" i="25"/>
  <c r="H69" i="25"/>
  <c r="H71" i="25"/>
  <c r="H72" i="25"/>
  <c r="H73" i="25"/>
  <c r="H74" i="25"/>
  <c r="H70" i="25"/>
  <c r="D11" i="29"/>
  <c r="E11" i="29" s="1"/>
  <c r="F11" i="29"/>
  <c r="C7" i="28"/>
  <c r="D7" i="28" s="1"/>
  <c r="E7" i="28" s="1"/>
  <c r="A30" i="28"/>
  <c r="F10" i="29"/>
  <c r="D10" i="29"/>
  <c r="E10" i="29"/>
  <c r="F9" i="29"/>
  <c r="D9" i="29"/>
  <c r="E9" i="29" s="1"/>
  <c r="F8" i="29"/>
  <c r="D8" i="29"/>
  <c r="E8" i="29" s="1"/>
  <c r="F7" i="29"/>
  <c r="D7" i="29"/>
  <c r="E7" i="29" s="1"/>
  <c r="F10" i="28"/>
  <c r="D10" i="28"/>
  <c r="E10" i="28"/>
  <c r="F9" i="28"/>
  <c r="D9" i="28"/>
  <c r="E9" i="28" s="1"/>
  <c r="F8" i="28"/>
  <c r="D8" i="28"/>
  <c r="E8" i="28" s="1"/>
  <c r="F7" i="28"/>
  <c r="F15" i="23"/>
  <c r="D15" i="23"/>
  <c r="E15" i="23" s="1"/>
  <c r="F14" i="23"/>
  <c r="D14" i="23"/>
  <c r="E14" i="23"/>
  <c r="F13" i="23"/>
  <c r="D13" i="23"/>
  <c r="E13" i="23" s="1"/>
  <c r="F12" i="23"/>
  <c r="D12" i="23"/>
  <c r="E12" i="23"/>
  <c r="F11" i="23"/>
  <c r="D11" i="23"/>
  <c r="E11" i="23" s="1"/>
  <c r="F10" i="23"/>
  <c r="D10" i="23"/>
  <c r="E10" i="23" s="1"/>
  <c r="F9" i="23"/>
  <c r="D9" i="23"/>
  <c r="E9" i="23"/>
  <c r="F8" i="23"/>
  <c r="D8" i="23"/>
  <c r="F7" i="23"/>
  <c r="D7" i="23"/>
  <c r="E7" i="23" s="1"/>
  <c r="E8" i="23"/>
  <c r="C45" i="33" l="1"/>
  <c r="C46" i="33"/>
  <c r="C36" i="33"/>
  <c r="B88" i="33"/>
  <c r="B81" i="33"/>
  <c r="B74" i="33"/>
  <c r="B28" i="33"/>
  <c r="N53" i="33"/>
  <c r="H53" i="33"/>
  <c r="K89" i="33"/>
  <c r="E89" i="33"/>
  <c r="H59" i="25"/>
  <c r="H76" i="25"/>
  <c r="H42" i="25"/>
  <c r="N89" i="33"/>
  <c r="H89" i="33"/>
  <c r="B50" i="33"/>
  <c r="C47" i="33" s="1"/>
  <c r="B42" i="33"/>
  <c r="C39" i="33" s="1"/>
  <c r="B35" i="33"/>
  <c r="C33" i="33" s="1"/>
  <c r="H25" i="25"/>
  <c r="E11" i="33" s="1"/>
  <c r="C31" i="33" l="1"/>
  <c r="C43" i="33"/>
  <c r="C30" i="33"/>
  <c r="C40" i="33"/>
  <c r="C44" i="33"/>
  <c r="C38" i="33"/>
  <c r="C48" i="33"/>
  <c r="C32" i="33"/>
  <c r="C29" i="33"/>
  <c r="C37" i="33"/>
  <c r="C26" i="33"/>
  <c r="C25" i="33"/>
  <c r="C24" i="33"/>
  <c r="C23" i="33"/>
  <c r="C22" i="33"/>
  <c r="C21" i="33"/>
  <c r="E20" i="33"/>
  <c r="E52" i="33" s="1"/>
  <c r="B53" i="33"/>
  <c r="B89" i="33"/>
  <c r="H12" i="33"/>
  <c r="H20" i="33" s="1"/>
  <c r="H52" i="33" s="1"/>
  <c r="N14" i="33"/>
  <c r="N20" i="33" s="1"/>
  <c r="N52" i="33" s="1"/>
  <c r="K13" i="33"/>
  <c r="K20" i="33" s="1"/>
  <c r="K52" i="33" s="1"/>
  <c r="B11" i="33"/>
  <c r="B13" i="33" l="1"/>
  <c r="B14" i="33"/>
  <c r="B12" i="33"/>
  <c r="E54" i="33" l="1"/>
  <c r="E56" i="33" s="1"/>
  <c r="E57" i="33" s="1"/>
  <c r="F28" i="33" s="1"/>
  <c r="B20" i="33"/>
  <c r="C12" i="33" s="1"/>
  <c r="N54" i="33"/>
  <c r="N56" i="33" s="1"/>
  <c r="N57" i="33" s="1"/>
  <c r="K54" i="33"/>
  <c r="K56" i="33" s="1"/>
  <c r="K57" i="33" s="1"/>
  <c r="L20" i="33" s="1"/>
  <c r="H54" i="33"/>
  <c r="H56" i="33" s="1"/>
  <c r="H66" i="33" s="1"/>
  <c r="B52" i="33" l="1"/>
  <c r="C16" i="33"/>
  <c r="C15" i="33"/>
  <c r="C17" i="33"/>
  <c r="C14" i="33"/>
  <c r="C11" i="33"/>
  <c r="C13" i="33"/>
  <c r="C18" i="33"/>
  <c r="F50" i="33"/>
  <c r="F20" i="33"/>
  <c r="E66" i="33"/>
  <c r="F42" i="33"/>
  <c r="E60" i="33"/>
  <c r="F35" i="33"/>
  <c r="O20" i="33"/>
  <c r="H57" i="33"/>
  <c r="N66" i="33"/>
  <c r="N60" i="33"/>
  <c r="O50" i="33"/>
  <c r="O28" i="33"/>
  <c r="O35" i="33"/>
  <c r="O42" i="33"/>
  <c r="K60" i="33"/>
  <c r="L50" i="33"/>
  <c r="L28" i="33"/>
  <c r="L42" i="33"/>
  <c r="L35" i="33"/>
  <c r="K66" i="33"/>
  <c r="F66" i="33" l="1"/>
  <c r="B54" i="33"/>
  <c r="B56" i="33" s="1"/>
  <c r="B66" i="33" s="1"/>
  <c r="I42" i="33"/>
  <c r="I20" i="33"/>
  <c r="H60" i="33"/>
  <c r="I66" i="33" s="1"/>
  <c r="I50" i="33"/>
  <c r="I28" i="33"/>
  <c r="O66" i="33"/>
  <c r="I35" i="33"/>
  <c r="L66" i="33"/>
  <c r="B57" i="33" l="1"/>
  <c r="C20" i="33" s="1"/>
  <c r="N9" i="33" l="1"/>
  <c r="E9" i="33"/>
  <c r="H9" i="33"/>
  <c r="B60" i="33"/>
  <c r="C66" i="33" s="1"/>
  <c r="C50" i="33"/>
  <c r="C42" i="33"/>
  <c r="C28" i="33"/>
  <c r="K9" i="33"/>
  <c r="C35" i="33"/>
  <c r="B61" i="33" l="1"/>
  <c r="B62" i="33" s="1"/>
  <c r="B67" i="33" s="1"/>
  <c r="B65" i="33" s="1"/>
  <c r="E61" i="33" l="1"/>
  <c r="K61" i="33"/>
  <c r="C89" i="33"/>
  <c r="C67" i="33"/>
  <c r="C65" i="33" s="1"/>
  <c r="B90" i="33"/>
  <c r="C90" i="33" s="1"/>
  <c r="C61" i="33"/>
  <c r="C62" i="33"/>
  <c r="H61" i="33"/>
  <c r="N61" i="33"/>
  <c r="F61" i="33" l="1"/>
  <c r="E62" i="33"/>
  <c r="F62" i="33" s="1"/>
  <c r="H62" i="33"/>
  <c r="H67" i="33" s="1"/>
  <c r="K62" i="33"/>
  <c r="L62" i="33" s="1"/>
  <c r="L61" i="33"/>
  <c r="O61" i="33"/>
  <c r="N62" i="33"/>
  <c r="N67" i="33" s="1"/>
  <c r="N90" i="33" s="1"/>
  <c r="O90" i="33" s="1"/>
  <c r="I61" i="33"/>
  <c r="H90" i="33" l="1"/>
  <c r="I90" i="33" s="1"/>
  <c r="E67" i="33"/>
  <c r="E65" i="33" s="1"/>
  <c r="I67" i="33"/>
  <c r="I65" i="33" s="1"/>
  <c r="H65" i="33"/>
  <c r="I89" i="33"/>
  <c r="I62" i="33"/>
  <c r="K67" i="33"/>
  <c r="L89" i="33" s="1"/>
  <c r="N65" i="33"/>
  <c r="O89" i="33"/>
  <c r="O67" i="33"/>
  <c r="O65" i="33" s="1"/>
  <c r="O62" i="33"/>
  <c r="F89" i="33" l="1"/>
  <c r="E90" i="33"/>
  <c r="F90" i="33" s="1"/>
  <c r="F67" i="33"/>
  <c r="F65" i="33" s="1"/>
  <c r="L67" i="33"/>
  <c r="L65" i="33" s="1"/>
  <c r="K65" i="33"/>
  <c r="K90" i="33"/>
  <c r="L90"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A20" authorId="0" shapeId="0" xr:uid="{B525C5EA-DA96-314D-BA9B-90C2C223770D}">
      <text>
        <r>
          <rPr>
            <b/>
            <sz val="10"/>
            <color rgb="FF000000"/>
            <rFont val="+mn-lt"/>
            <charset val="1"/>
          </rPr>
          <t>KALKULATION PERSONALKOSTEN:</t>
        </r>
        <r>
          <rPr>
            <sz val="10"/>
            <color rgb="FF000000"/>
            <rFont val="+mn-lt"/>
            <charset val="1"/>
          </rPr>
          <t xml:space="preserve">
</t>
        </r>
        <r>
          <rPr>
            <sz val="10"/>
            <color rgb="FF000000"/>
            <rFont val="+mn-lt"/>
            <charset val="1"/>
          </rPr>
          <t xml:space="preserve">
</t>
        </r>
        <r>
          <rPr>
            <sz val="10"/>
            <color rgb="FF000000"/>
            <rFont val="+mn-lt"/>
            <charset val="1"/>
          </rPr>
          <t xml:space="preserve">es gibt zwei Angehensweise die Personalkosten zu ermitteln:
</t>
        </r>
        <r>
          <rPr>
            <sz val="10"/>
            <color rgb="FF000000"/>
            <rFont val="+mn-lt"/>
            <charset val="1"/>
          </rPr>
          <t xml:space="preserve">
</t>
        </r>
        <r>
          <rPr>
            <sz val="10"/>
            <color rgb="FF000000"/>
            <rFont val="+mn-lt"/>
            <charset val="1"/>
          </rPr>
          <t xml:space="preserve">1) im separeten Blatt "Personalkosten" sind pro Hochschule die aktuell geltenden kalkulatorischen Kostensätze nach Personal-Kategorien hinterlegt. Dazu muss der Beschäftigungsgrad in % und die Anzahl Monate eingefügt werden --&gt; daraus werden anteilige Personalkosten kalkuliert und direkt übernommen (Zeilen 11 bis 14).
</t>
        </r>
        <r>
          <rPr>
            <sz val="10"/>
            <color rgb="FF000000"/>
            <rFont val="+mn-lt"/>
            <charset val="1"/>
          </rPr>
          <t xml:space="preserve">
</t>
        </r>
        <r>
          <rPr>
            <sz val="10"/>
            <color rgb="FF000000"/>
            <rFont val="+mn-lt"/>
            <charset val="1"/>
          </rPr>
          <t xml:space="preserve">--&gt; im Blatt "Personalkosten" gibt es zusätzliche Informationen.
</t>
        </r>
        <r>
          <rPr>
            <sz val="10"/>
            <color rgb="FF000000"/>
            <rFont val="+mn-lt"/>
            <charset val="1"/>
          </rPr>
          <t xml:space="preserve">
</t>
        </r>
        <r>
          <rPr>
            <sz val="10"/>
            <color rgb="FF000000"/>
            <rFont val="+mn-lt"/>
            <charset val="1"/>
          </rPr>
          <t xml:space="preserve">2) Alternativ können die Personalkosten auch manuell eingebeben werden in den Zeilen 15 bis 18 mit entsprechenden Kommentaren.
</t>
        </r>
        <r>
          <rPr>
            <sz val="10"/>
            <color rgb="FF000000"/>
            <rFont val="+mn-lt"/>
            <charset val="1"/>
          </rPr>
          <t xml:space="preserve">
</t>
        </r>
        <r>
          <rPr>
            <sz val="10"/>
            <color rgb="FF000000"/>
            <rFont val="+mn-lt"/>
            <charset val="1"/>
          </rPr>
          <t xml:space="preserve">
</t>
        </r>
        <r>
          <rPr>
            <sz val="10"/>
            <color rgb="FF000000"/>
            <rFont val="+mn-lt"/>
            <charset val="1"/>
          </rPr>
          <t xml:space="preserve">
</t>
        </r>
      </text>
    </comment>
    <comment ref="A28" authorId="0" shapeId="0" xr:uid="{C4437106-32BF-7647-AFF8-76D1FB515DF1}">
      <text>
        <r>
          <rPr>
            <b/>
            <sz val="10"/>
            <color rgb="FF000000"/>
            <rFont val="+mn-lt"/>
            <charset val="1"/>
          </rPr>
          <t>VORGABEN FÜR ANRECHENBARE SACHKOSTEN</t>
        </r>
        <r>
          <rPr>
            <sz val="10"/>
            <color rgb="FF000000"/>
            <rFont val="+mn-lt"/>
            <charset val="1"/>
          </rPr>
          <t xml:space="preserve">
</t>
        </r>
        <r>
          <rPr>
            <sz val="10"/>
            <color rgb="FF000000"/>
            <rFont val="+mn-lt"/>
            <charset val="1"/>
          </rPr>
          <t xml:space="preserve">
</t>
        </r>
        <r>
          <rPr>
            <sz val="10"/>
            <color rgb="FF000000"/>
            <rFont val="+mn-lt"/>
            <charset val="1"/>
          </rPr>
          <t xml:space="preserve">Alle Felder in Spalte A können beliebig überschrieben und bezeichnet werden.
</t>
        </r>
        <r>
          <rPr>
            <sz val="10"/>
            <color rgb="FF000000"/>
            <rFont val="+mn-lt"/>
            <charset val="1"/>
          </rPr>
          <t xml:space="preserve">
</t>
        </r>
        <r>
          <rPr>
            <b/>
            <sz val="10"/>
            <color rgb="FF000000"/>
            <rFont val="+mn-lt"/>
            <charset val="1"/>
          </rPr>
          <t>Beispiele:</t>
        </r>
        <r>
          <rPr>
            <sz val="10"/>
            <color rgb="FF000000"/>
            <rFont val="+mn-lt"/>
            <charset val="1"/>
          </rPr>
          <t xml:space="preserve">
</t>
        </r>
        <r>
          <rPr>
            <sz val="10"/>
            <color rgb="FF000000"/>
            <rFont val="+mn-lt"/>
            <charset val="1"/>
          </rPr>
          <t xml:space="preserve">Spesen: z.B. Reisekosten für Konferenzbesuche, Kosten für Einladen von Referenten an Workshops, Kosten für Catering oder andere Verpflegung etc.
</t>
        </r>
        <r>
          <rPr>
            <sz val="10"/>
            <color rgb="FF000000"/>
            <rFont val="+mn-lt"/>
            <charset val="1"/>
          </rPr>
          <t xml:space="preserve">Open Access Kosten, Mietkosten, Versicherungen, Werbe-Kosten, Druckkosten etc.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1) es gibt keine Schwellenwerte für anrechenbare Sachkosten.
</t>
        </r>
        <r>
          <rPr>
            <sz val="10"/>
            <color rgb="FF000000"/>
            <rFont val="+mn-lt"/>
            <charset val="1"/>
          </rPr>
          <t xml:space="preserve">2) Kosten können nur angerechnet werden, wenn sie im Rahmen des Gesuchs bewilligt wurden und für die Realisierung des Projekts unabdingbar sind.
</t>
        </r>
        <r>
          <rPr>
            <sz val="10"/>
            <color rgb="FF000000"/>
            <rFont val="+mn-lt"/>
            <charset val="1"/>
          </rPr>
          <t xml:space="preserve">3) Nur Kosten angeben, welche nachvollziehbar sind.
</t>
        </r>
        <r>
          <rPr>
            <sz val="10"/>
            <color rgb="FF000000"/>
            <rFont val="+mn-lt"/>
            <charset val="1"/>
          </rPr>
          <t xml:space="preserve">4) Keine Reserveposten aufbauen! </t>
        </r>
      </text>
    </comment>
    <comment ref="A35" authorId="0" shapeId="0" xr:uid="{C40CF758-4475-ED42-A45C-B3A8FAAC2DF6}">
      <text>
        <r>
          <rPr>
            <b/>
            <sz val="10"/>
            <color rgb="FF000000"/>
            <rFont val="Calibri"/>
            <family val="2"/>
          </rPr>
          <t xml:space="preserve">Vorgaben für Subcontracting:
</t>
        </r>
        <r>
          <rPr>
            <sz val="10"/>
            <color rgb="FF000000"/>
            <rFont val="Calibri"/>
            <family val="2"/>
          </rPr>
          <t xml:space="preserve">
</t>
        </r>
        <r>
          <rPr>
            <b/>
            <sz val="10"/>
            <color rgb="FF000000"/>
            <rFont val="Calibri"/>
            <family val="2"/>
          </rPr>
          <t>Erläuterungen</t>
        </r>
        <r>
          <rPr>
            <sz val="10"/>
            <color rgb="FF000000"/>
            <rFont val="Calibri"/>
            <family val="2"/>
          </rPr>
          <t xml:space="preserve">:
</t>
        </r>
        <r>
          <rPr>
            <sz val="10"/>
            <color rgb="FF000000"/>
            <rFont val="Calibri"/>
            <family val="2"/>
          </rPr>
          <t xml:space="preserve">Ausgaben für Subcontracting Aufträge müssen von den Sachkosten getrennt werden.
</t>
        </r>
        <r>
          <rPr>
            <sz val="10"/>
            <color rgb="FF000000"/>
            <rFont val="Calibri"/>
            <family val="2"/>
          </rPr>
          <t xml:space="preserve">Ein Subcontractor ist typischwerweise eine externe Firma die für das DIZH Projekt eine Arbeit erledigt, die nicht Hochschul-intern erbracht werden kann.
</t>
        </r>
        <r>
          <rPr>
            <sz val="10"/>
            <color rgb="FF000000"/>
            <rFont val="Calibri"/>
            <family val="2"/>
          </rPr>
          <t xml:space="preserve">
</t>
        </r>
        <r>
          <rPr>
            <b/>
            <sz val="10"/>
            <color rgb="FF000000"/>
            <rFont val="Calibri"/>
            <family val="2"/>
          </rPr>
          <t xml:space="preserve">Beispiele: 
</t>
        </r>
        <r>
          <rPr>
            <sz val="10"/>
            <color rgb="FF000000"/>
            <rFont val="Calibri"/>
            <family val="2"/>
          </rPr>
          <t xml:space="preserve">Programmierungen, Beratungen, Erstellen Web-Auftritt, Event-Agenturen etc.
</t>
        </r>
        <r>
          <rPr>
            <b/>
            <sz val="10"/>
            <color rgb="FF000000"/>
            <rFont val="Calibri"/>
            <family val="2"/>
          </rPr>
          <t xml:space="preserve">
</t>
        </r>
        <r>
          <rPr>
            <b/>
            <sz val="10"/>
            <color rgb="FF000000"/>
            <rFont val="Calibri"/>
            <family val="2"/>
          </rPr>
          <t xml:space="preserve">Grundsatz:
</t>
        </r>
        <r>
          <rPr>
            <b/>
            <sz val="10"/>
            <color rgb="FF000000"/>
            <rFont val="Calibri"/>
            <family val="2"/>
          </rPr>
          <t xml:space="preserve">1) Höchstens 20% der Gesamtprojektkosten.
</t>
        </r>
        <r>
          <rPr>
            <sz val="10"/>
            <color rgb="FF000000"/>
            <rFont val="Calibri"/>
            <family val="2"/>
          </rPr>
          <t xml:space="preserve">2) Falls vorhanden, Offerten über die Kostenzusammensetzung beilegen, damit die angegebenen Kosten nachvollziehbar sind.
</t>
        </r>
        <r>
          <rPr>
            <sz val="10"/>
            <color rgb="FF000000"/>
            <rFont val="Calibri"/>
            <family val="2"/>
          </rPr>
          <t xml:space="preserve">3) Kosten können nur angerechnet werden, wenn sie im Rahmen des Gesuchs bewilligt wurden und für die Realisierung des Projekts unabdingbar sind.
</t>
        </r>
        <r>
          <rPr>
            <b/>
            <sz val="10"/>
            <color rgb="FF000000"/>
            <rFont val="Calibri"/>
            <family val="2"/>
          </rPr>
          <t xml:space="preserve">
</t>
        </r>
        <r>
          <rPr>
            <b/>
            <sz val="10"/>
            <color rgb="FF000000"/>
            <rFont val="Calibri"/>
            <family val="2"/>
          </rPr>
          <t>weiter zu beachten:</t>
        </r>
        <r>
          <rPr>
            <sz val="10"/>
            <color rgb="FF000000"/>
            <rFont val="Calibri"/>
            <family val="2"/>
          </rPr>
          <t xml:space="preserve">
</t>
        </r>
        <r>
          <rPr>
            <sz val="10"/>
            <color rgb="FF000000"/>
            <rFont val="Calibri"/>
            <family val="2"/>
          </rPr>
          <t xml:space="preserve">- Sofern aus dem Subcontracting ein immaterieller Wert (z.B. Software) entsteht, kann dies unter Umständen zu einem Investitionsbedarf führen (siehe auch Kasten Investition).
</t>
        </r>
        <r>
          <rPr>
            <sz val="10"/>
            <color rgb="FF000000"/>
            <rFont val="Calibri"/>
            <family val="2"/>
          </rPr>
          <t xml:space="preserve">- Ob ein immaterieller Wert entsteht, hängt von verschiedenen Faktoren ab und muss die Finanzabteilung der betroffenen Hochschule klären.
</t>
        </r>
        <r>
          <rPr>
            <sz val="10"/>
            <color rgb="FF000000"/>
            <rFont val="Calibri"/>
            <family val="2"/>
          </rPr>
          <t xml:space="preserve"> 
</t>
        </r>
      </text>
    </comment>
    <comment ref="A42" authorId="0" shapeId="0" xr:uid="{E5DA2EAE-E908-0F48-A918-B775D89AD2CC}">
      <text>
        <r>
          <rPr>
            <b/>
            <sz val="10"/>
            <color rgb="FF000000"/>
            <rFont val="Calibri"/>
            <family val="2"/>
          </rPr>
          <t xml:space="preserve">Vorgaben für Praxispartner:
</t>
        </r>
        <r>
          <rPr>
            <sz val="10"/>
            <color rgb="FF000000"/>
            <rFont val="Calibri"/>
            <family val="2"/>
          </rPr>
          <t xml:space="preserve">
</t>
        </r>
        <r>
          <rPr>
            <sz val="10"/>
            <color rgb="FF000000"/>
            <rFont val="+mn-lt"/>
            <charset val="1"/>
          </rPr>
          <t xml:space="preserve">Sofern Praxispartner im Projekt beteiligt sind, können die abgemachten Beträge in den dafür vorgesehen Zeilen eingefügt werden. Wichtig ist ein Agreeement beispielsweis in Form eines "Letter of intents" beizufügen.
</t>
        </r>
        <r>
          <rPr>
            <sz val="10"/>
            <color rgb="FF000000"/>
            <rFont val="+mn-lt"/>
            <charset val="1"/>
          </rPr>
          <t xml:space="preserve">
</t>
        </r>
        <r>
          <rPr>
            <i/>
            <sz val="10"/>
            <color rgb="FF000000"/>
            <rFont val="+mn-lt"/>
            <charset val="1"/>
          </rPr>
          <t>Finanzierung</t>
        </r>
        <r>
          <rPr>
            <sz val="10"/>
            <color rgb="FF000000"/>
            <rFont val="+mn-lt"/>
            <charset val="1"/>
          </rPr>
          <t xml:space="preserve">:
</t>
        </r>
        <r>
          <rPr>
            <sz val="10"/>
            <color rgb="FF000000"/>
            <rFont val="+mn-lt"/>
            <charset val="1"/>
          </rPr>
          <t xml:space="preserve">Momentan ist keine Regelung vorhanden. Das heisst die Hochschulen dürfen im Moment die in-Kind Leistungen der Praxispartner im Rahmen des DIZH Finanzreportings nicht inkludieren.
</t>
        </r>
        <r>
          <rPr>
            <sz val="10"/>
            <color rgb="FF000000"/>
            <rFont val="+mn-lt"/>
            <charset val="1"/>
          </rPr>
          <t xml:space="preserve">
</t>
        </r>
        <r>
          <rPr>
            <sz val="10"/>
            <color rgb="FF000000"/>
            <rFont val="+mn-lt"/>
            <charset val="1"/>
          </rPr>
          <t xml:space="preserve">Unabhängig davon soll im Projekt eine Zusammenarbeit mit Praxispartner angestrebt und in dieser Kalkulation deklariert werden.
</t>
        </r>
        <r>
          <rPr>
            <sz val="10"/>
            <color rgb="FF000000"/>
            <rFont val="+mn-lt"/>
            <charset val="1"/>
          </rPr>
          <t xml:space="preserve">
</t>
        </r>
        <r>
          <rPr>
            <sz val="10"/>
            <color rgb="FF000000"/>
            <rFont val="+mn-lt"/>
            <charset val="1"/>
          </rPr>
          <t>Da die Finanzierung momentan nicht geregelt ist, wird der Anteil der Praxispartner in der Zeile 55 von den Projektkosten abgezogen.</t>
        </r>
      </text>
    </comment>
    <comment ref="A50" authorId="0" shapeId="0" xr:uid="{D16B59CD-BE0A-D742-8223-B2999BBC9D3F}">
      <text>
        <r>
          <rPr>
            <b/>
            <sz val="10"/>
            <color rgb="FF000000"/>
            <rFont val="+mn-lt"/>
            <charset val="1"/>
          </rPr>
          <t xml:space="preserve">Geräte / Anlagen:
</t>
        </r>
        <r>
          <rPr>
            <b/>
            <sz val="10"/>
            <color rgb="FF000000"/>
            <rFont val="+mn-lt"/>
            <charset val="1"/>
          </rPr>
          <t xml:space="preserve">
</t>
        </r>
        <r>
          <rPr>
            <b/>
            <sz val="10"/>
            <color rgb="FF000000"/>
            <rFont val="+mn-lt"/>
            <charset val="1"/>
          </rPr>
          <t xml:space="preserve">Erläuterungen:
</t>
        </r>
        <r>
          <rPr>
            <sz val="10"/>
            <color rgb="FF000000"/>
            <rFont val="+mn-lt"/>
            <charset val="1"/>
          </rPr>
          <t xml:space="preserve">in diesen Zeilen können Ausgaben für Geräte, Anlagen &amp; Infrastrukturen angegeben werden.
</t>
        </r>
        <r>
          <rPr>
            <i/>
            <sz val="10"/>
            <color rgb="FF000000"/>
            <rFont val="+mn-lt"/>
            <charset val="1"/>
          </rPr>
          <t xml:space="preserve">Definition Anlage:
</t>
        </r>
        <r>
          <rPr>
            <sz val="10"/>
            <color rgb="FF000000"/>
            <rFont val="+mn-lt"/>
            <charset val="1"/>
          </rPr>
          <t xml:space="preserve">Identifizierbarer Wert; durchsetzbare Verfügungsrechte; Nutzen &gt; 1 Jahr; belegbare Herstellkosten.
</t>
        </r>
        <r>
          <rPr>
            <i/>
            <sz val="10"/>
            <color rgb="FF000000"/>
            <rFont val="+mn-lt"/>
            <charset val="1"/>
          </rPr>
          <t xml:space="preserve">
</t>
        </r>
        <r>
          <rPr>
            <b/>
            <sz val="10"/>
            <color rgb="FF000000"/>
            <rFont val="+mn-lt"/>
            <charset val="1"/>
          </rPr>
          <t xml:space="preserve">Beispiele:
</t>
        </r>
        <r>
          <rPr>
            <i/>
            <sz val="10"/>
            <color rgb="FF000000"/>
            <rFont val="+mn-lt"/>
            <charset val="1"/>
          </rPr>
          <t xml:space="preserve">Beispiele materielle Anlagen: </t>
        </r>
        <r>
          <rPr>
            <sz val="10"/>
            <color rgb="FF000000"/>
            <rFont val="+mn-lt"/>
            <charset val="1"/>
          </rPr>
          <t xml:space="preserve">Hardware, Fahrzeuge, Mobilien etc.;
</t>
        </r>
        <r>
          <rPr>
            <i/>
            <sz val="10"/>
            <color rgb="FF000000"/>
            <rFont val="+mn-lt"/>
            <charset val="1"/>
          </rPr>
          <t xml:space="preserve">Beispiele immaterielle Anlagen: </t>
        </r>
        <r>
          <rPr>
            <sz val="10"/>
            <color rgb="FF000000"/>
            <rFont val="+mn-lt"/>
            <charset val="1"/>
          </rPr>
          <t xml:space="preserve">Software, Lizenzen, Patente
</t>
        </r>
        <r>
          <rPr>
            <sz val="10"/>
            <color rgb="FF000000"/>
            <rFont val="+mn-lt"/>
            <charset val="1"/>
          </rPr>
          <t xml:space="preserve">
</t>
        </r>
        <r>
          <rPr>
            <b/>
            <sz val="10"/>
            <color rgb="FF000000"/>
            <rFont val="+mn-lt"/>
            <charset val="1"/>
          </rPr>
          <t>Grundsatz:</t>
        </r>
        <r>
          <rPr>
            <sz val="10"/>
            <color rgb="FF000000"/>
            <rFont val="+mn-lt"/>
            <charset val="1"/>
          </rPr>
          <t xml:space="preserve">
</t>
        </r>
        <r>
          <rPr>
            <sz val="10"/>
            <color rgb="FF000000"/>
            <rFont val="+mn-lt"/>
            <charset val="1"/>
          </rPr>
          <t xml:space="preserve">- Anlagen ab einem Beschaffungswert über 10 TCHF (UZH) resp. 50 TCHF (übrige HS) sind aktivierungspflichtig und somit </t>
        </r>
        <r>
          <rPr>
            <i/>
            <sz val="10"/>
            <color rgb="FF000000"/>
            <rFont val="+mn-lt"/>
            <charset val="1"/>
          </rPr>
          <t>nicht berechtigt für einen Bezug vom DIZH Sonderkredit.</t>
        </r>
        <r>
          <rPr>
            <sz val="10"/>
            <color rgb="FF000000"/>
            <rFont val="+mn-lt"/>
            <charset val="1"/>
          </rPr>
          <t xml:space="preserve">
</t>
        </r>
        <r>
          <rPr>
            <sz val="10"/>
            <color rgb="FF000000"/>
            <rFont val="+mn-lt"/>
            <charset val="1"/>
          </rPr>
          <t xml:space="preserve">- Sammelbestellungen von Anlagen unter 10 TCHF pro Stk sind ab einem Gesamtwert von 50 TCHF aktivierungspflichtig (UZH).
</t>
        </r>
        <r>
          <rPr>
            <sz val="10"/>
            <color rgb="FF000000"/>
            <rFont val="+mn-lt"/>
            <charset val="1"/>
          </rPr>
          <t xml:space="preserve">- Sobald eine Anlage aktivierungspflichtig ist, muss diese HS-intern beschafft werden.
</t>
        </r>
        <r>
          <rPr>
            <sz val="10"/>
            <color rgb="FF000000"/>
            <rFont val="+mn-lt"/>
            <charset val="1"/>
          </rPr>
          <t xml:space="preserve">- Daraus resultierende Abschreibungen dürfen </t>
        </r>
        <r>
          <rPr>
            <b/>
            <sz val="10"/>
            <color rgb="FF000000"/>
            <rFont val="+mn-lt"/>
            <charset val="1"/>
          </rPr>
          <t>nicht</t>
        </r>
        <r>
          <rPr>
            <sz val="10"/>
            <color rgb="FF000000"/>
            <rFont val="+mn-lt"/>
            <charset val="1"/>
          </rPr>
          <t xml:space="preserve"> für einen Sonderkredit Bezug hinzugezogen werden. 
</t>
        </r>
        <r>
          <rPr>
            <sz val="10"/>
            <color rgb="FF000000"/>
            <rFont val="+mn-lt"/>
            <charset val="1"/>
          </rPr>
          <t xml:space="preserve">
</t>
        </r>
        <r>
          <rPr>
            <sz val="10"/>
            <color rgb="FF000000"/>
            <rFont val="+mn-lt"/>
            <charset val="1"/>
          </rPr>
          <t xml:space="preserve">--&gt; Anlagen mit einem Beschaffungswert unterhalb dieser Aktivierungsgrenzen sind für das Projekt und somit für den DIZH Sonderkredit berechtigt.
</t>
        </r>
        <r>
          <rPr>
            <sz val="10"/>
            <color rgb="FF000000"/>
            <rFont val="+mn-lt"/>
            <charset val="1"/>
          </rPr>
          <t xml:space="preserve">
</t>
        </r>
        <r>
          <rPr>
            <sz val="10"/>
            <color rgb="FF000000"/>
            <rFont val="+mn-lt"/>
            <charset val="1"/>
          </rPr>
          <t xml:space="preserve">TIPP: Wenn Anlagen für ein Projekt benötigt werden, sollte vorgängig intern geklärt werden, ob die Anlage bereits HS-intern verfügbar ist.
</t>
        </r>
        <r>
          <rPr>
            <sz val="10"/>
            <color rgb="FF000000"/>
            <rFont val="+mn-lt"/>
            <charset val="1"/>
          </rPr>
          <t xml:space="preserve"> 
</t>
        </r>
        <r>
          <rPr>
            <sz val="10"/>
            <color rgb="FF000000"/>
            <rFont val="+mn-lt"/>
            <charset val="1"/>
          </rPr>
          <t xml:space="preserve"> 
</t>
        </r>
        <r>
          <rPr>
            <b/>
            <sz val="10"/>
            <color rgb="FF000000"/>
            <rFont val="+mn-lt"/>
            <charset val="1"/>
          </rPr>
          <t xml:space="preserve">
</t>
        </r>
        <r>
          <rPr>
            <b/>
            <sz val="10"/>
            <color rgb="FF000000"/>
            <rFont val="+mn-lt"/>
            <charset val="1"/>
          </rPr>
          <t> </t>
        </r>
        <r>
          <rPr>
            <sz val="10"/>
            <color rgb="FF000000"/>
            <rFont val="+mn-lt"/>
            <charset val="1"/>
          </rPr>
          <t xml:space="preserve">
</t>
        </r>
      </text>
    </comment>
    <comment ref="A52" authorId="0" shapeId="0" xr:uid="{1D4CC6B5-F075-7F46-A55F-473662141A75}">
      <text>
        <r>
          <rPr>
            <b/>
            <sz val="10"/>
            <color rgb="FF000000"/>
            <rFont val="Tahoma"/>
            <family val="2"/>
          </rPr>
          <t xml:space="preserve">DIREKTE PROJEKTKOSTEN (mit PP):
</t>
        </r>
        <r>
          <rPr>
            <b/>
            <sz val="10"/>
            <color rgb="FF000000"/>
            <rFont val="Tahoma"/>
            <family val="2"/>
          </rPr>
          <t xml:space="preserve">
</t>
        </r>
        <r>
          <rPr>
            <sz val="10"/>
            <color rgb="FF000000"/>
            <rFont val="Tahoma"/>
            <family val="2"/>
          </rPr>
          <t>Das Total aller direkter Projektosten - inklusive dem Anteil der Praxispartner.</t>
        </r>
      </text>
    </comment>
    <comment ref="A53" authorId="0" shapeId="0" xr:uid="{A3EB8D7E-1072-C44B-8756-9D9691DEF06E}">
      <text>
        <r>
          <rPr>
            <sz val="10"/>
            <color rgb="FF000000"/>
            <rFont val="+mn-lt"/>
            <charset val="1"/>
          </rPr>
          <t xml:space="preserve">
</t>
        </r>
        <r>
          <rPr>
            <sz val="10"/>
            <color rgb="FF000000"/>
            <rFont val="+mn-lt"/>
            <charset val="1"/>
          </rPr>
          <t>Da die Finanzierung momentan nicht geregelt ist, wird der Anteil der Praxispartner von den Projektkosten abgezogen.</t>
        </r>
      </text>
    </comment>
    <comment ref="A54" authorId="0" shapeId="0" xr:uid="{6B0A8A24-5AB5-224F-9CDE-F581E252CC93}">
      <text>
        <r>
          <rPr>
            <b/>
            <sz val="10"/>
            <color rgb="FF000000"/>
            <rFont val="Tahoma"/>
            <family val="2"/>
          </rPr>
          <t xml:space="preserve">DIREKTE PROJEKTKOSTEN (ohne PP):
</t>
        </r>
        <r>
          <rPr>
            <b/>
            <sz val="10"/>
            <color rgb="FF000000"/>
            <rFont val="Tahoma"/>
            <family val="2"/>
          </rPr>
          <t xml:space="preserve">
</t>
        </r>
        <r>
          <rPr>
            <sz val="10"/>
            <color rgb="FF000000"/>
            <rFont val="Tahoma"/>
            <family val="2"/>
          </rPr>
          <t>Das Total aller direkter Projektosten nach Abzug des Anteils der Praxispartner. Dieses Total ist relevant für das DIZH Projekt und darauf wird die Projekt-Finanzierung abgeleitet.</t>
        </r>
      </text>
    </comment>
    <comment ref="A56" authorId="0" shapeId="0" xr:uid="{D67874AD-1BC8-6F46-A6FA-4FC9C2B134D3}">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A59" authorId="0" shapeId="0" xr:uid="{EE0FEF62-7637-0C4E-B8B7-C44C6118B712}">
      <text>
        <r>
          <rPr>
            <b/>
            <sz val="10"/>
            <color rgb="FF000000"/>
            <rFont val="+mn-lt"/>
            <charset val="1"/>
          </rPr>
          <t xml:space="preserve">PROJEKT-FINANZIERUNG:
</t>
        </r>
        <r>
          <rPr>
            <b/>
            <sz val="10"/>
            <color rgb="FF000000"/>
            <rFont val="+mn-lt"/>
            <charset val="1"/>
          </rPr>
          <t xml:space="preserve">
</t>
        </r>
        <r>
          <rPr>
            <b/>
            <sz val="10"/>
            <color rgb="FF000000"/>
            <rFont val="+mn-lt"/>
            <charset val="1"/>
          </rPr>
          <t xml:space="preserve">Erläuterung:
</t>
        </r>
        <r>
          <rPr>
            <sz val="10"/>
            <color rgb="FF000000"/>
            <rFont val="+mn-lt"/>
            <charset val="1"/>
          </rPr>
          <t xml:space="preserve">Finanzierungsnachweise der Gesamt-Projektkosten: Aufgeteilt auf DIZH Sonderkredit und einzubringende Eigenleistungen  der Hochschulen (erforderliches Matching Fund).
</t>
        </r>
        <r>
          <rPr>
            <sz val="10"/>
            <color rgb="FF000000"/>
            <rFont val="+mn-lt"/>
            <charset val="1"/>
          </rPr>
          <t xml:space="preserve">
</t>
        </r>
        <r>
          <rPr>
            <b/>
            <sz val="10"/>
            <color rgb="FF000000"/>
            <rFont val="+mn-lt"/>
            <charset val="1"/>
          </rPr>
          <t xml:space="preserve">Vorgabe für den DIZH Sonderkredit:
</t>
        </r>
        <r>
          <rPr>
            <sz val="10"/>
            <color rgb="FF000000"/>
            <rFont val="+mn-lt"/>
            <charset val="1"/>
          </rPr>
          <t xml:space="preserve">Beantragte DIZH Gelder müssen mit mindestens 50% Eigenleistungs-Anteil gedeckt sein (siehe Auszug aus Konzept).
</t>
        </r>
        <r>
          <rPr>
            <sz val="10"/>
            <color rgb="FF000000"/>
            <rFont val="+mn-lt"/>
            <charset val="1"/>
          </rPr>
          <t xml:space="preserve">
</t>
        </r>
        <r>
          <rPr>
            <b/>
            <sz val="10"/>
            <color rgb="FF000000"/>
            <rFont val="+mn-lt"/>
            <charset val="1"/>
          </rPr>
          <t xml:space="preserve">Auszug aus Konzept zum Innovationsprogramm: 
</t>
        </r>
        <r>
          <rPr>
            <sz val="10"/>
            <color rgb="FF000000"/>
            <rFont val="+mn-lt"/>
            <charset val="1"/>
          </rPr>
          <t xml:space="preserve">
</t>
        </r>
        <r>
          <rPr>
            <sz val="10"/>
            <color rgb="FF000000"/>
            <rFont val="+mn-lt"/>
            <charset val="1"/>
          </rPr>
          <t xml:space="preserve">Die DIZH-Finanzierung im Innovationsprogramm muss auf der Ebene der Projekte im Verhältnis 50:50 aus anderweitigen Mitteln erbracht werden (Matching Funds, siehe OrgR Art. 26). Valide Eigenleistungen sind die Umschichtung bestehender Erträge der Hochschulen sowie die Neueinwerbung von Drittmitteln (siehe Aktennotiz der Bildungsdirektion vom 23. März 2020; die Auflösung von Reserven steht für das Innovationsprogramm ebenfalls zur Verfügung, siehe Aktennotiz vom 16.06.2020).
</t>
        </r>
        <r>
          <rPr>
            <sz val="10"/>
            <color rgb="FF000000"/>
            <rFont val="+mn-lt"/>
            <charset val="1"/>
          </rPr>
          <t xml:space="preserve">
</t>
        </r>
      </text>
    </comment>
    <comment ref="C66" authorId="0" shapeId="0" xr:uid="{AB3A95C8-B1D9-8346-8581-11160C4E1E4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E66" authorId="0" shapeId="0" xr:uid="{7AE2D4A8-F33B-A74E-A3E1-4DC35FAA575D}">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F66" authorId="0" shapeId="0" xr:uid="{15D21E48-68C0-8C47-97C9-52605602F4B2}">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H66" authorId="0" shapeId="0" xr:uid="{9FEB8295-6613-5B42-A243-B82B72BBC73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I66" authorId="0" shapeId="0" xr:uid="{B1811461-DF08-2F41-A360-72A356624C4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K66" authorId="0" shapeId="0" xr:uid="{C0FEBA82-0498-4447-B6A9-512C46AC78E6}">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L66" authorId="0" shapeId="0" xr:uid="{EF4F3E59-CB06-A343-A840-B65F72D69B91}">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scheme val="minor"/>
          </rPr>
          <t>Der Overhead-Zuschlag gilt auf Ebene des einzelnen Projektes, also ein fixer kalkulatorischer Aufschlag pro Projekt.</t>
        </r>
        <r>
          <rPr>
            <sz val="10"/>
            <color rgb="FF000000"/>
            <rFont val="Calibri"/>
            <family val="2"/>
            <scheme val="minor"/>
          </rPr>
          <t xml:space="preserve"> </t>
        </r>
        <r>
          <rPr>
            <sz val="10"/>
            <color rgb="FF000000"/>
            <rFont val="Calibri"/>
            <family val="2"/>
            <scheme val="minor"/>
          </rPr>
          <t>Insgesamt fallen in einem Projekt 25% Overhead auf den Primärmitteln und 20% von den Gesamtprojektkosten (inklusive Overhead) - unabhängig vom Finanzierungssplit.</t>
        </r>
        <r>
          <rPr>
            <sz val="10"/>
            <color rgb="FF000000"/>
            <rFont val="Calibri"/>
            <family val="2"/>
            <scheme val="minor"/>
          </rPr>
          <t xml:space="preserve">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N66" authorId="0" shapeId="0" xr:uid="{DEFFBA58-40EE-544B-BC05-610346BDB8E5}">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O66" authorId="0" shapeId="0" xr:uid="{1912CFD3-66A8-DC45-A816-3209BAA772D9}">
      <text>
        <r>
          <rPr>
            <b/>
            <sz val="10"/>
            <color rgb="FF000000"/>
            <rFont val="Tahoma"/>
            <family val="2"/>
          </rPr>
          <t xml:space="preserve">Kalkulation Overhead:
</t>
        </r>
        <r>
          <rPr>
            <b/>
            <sz val="10"/>
            <color rgb="FF000000"/>
            <rFont val="Tahoma"/>
            <family val="2"/>
          </rPr>
          <t xml:space="preserve">
</t>
        </r>
        <r>
          <rPr>
            <sz val="10"/>
            <color rgb="FF000000"/>
            <rFont val="Tahoma"/>
            <family val="2"/>
          </rPr>
          <t xml:space="preserve">Der Overhead beträgt immer 20% der Gesamtprojektkosten!
</t>
        </r>
        <r>
          <rPr>
            <sz val="10"/>
            <color rgb="FF000000"/>
            <rFont val="Tahoma"/>
            <family val="2"/>
          </rPr>
          <t xml:space="preserve">
</t>
        </r>
        <r>
          <rPr>
            <sz val="10"/>
            <color rgb="FF000000"/>
            <rFont val="Calibri"/>
            <family val="2"/>
          </rPr>
          <t xml:space="preserve">Der Overhead-Zuschlag gilt auf Ebene des einzelnen Projektes, also ein fixer kalkulatorischer Aufschlag pro Projekt. Insgesamt fallen in einem Projekt 25% Overhead auf den Primärmitteln und 20% von den Gesamtprojektkosten (inklusive Overhead) - unabhängig vom Finanzierungssplit. </t>
        </r>
        <r>
          <rPr>
            <sz val="10"/>
            <color rgb="FF000000"/>
            <rFont val="Tahoma"/>
            <family val="2"/>
          </rPr>
          <t xml:space="preserve">
</t>
        </r>
        <r>
          <rPr>
            <sz val="10"/>
            <color rgb="FF000000"/>
            <rFont val="Tahoma"/>
            <family val="2"/>
          </rPr>
          <t xml:space="preserve">
</t>
        </r>
        <r>
          <rPr>
            <b/>
            <sz val="10"/>
            <color rgb="FF000000"/>
            <rFont val="Tahoma"/>
            <family val="2"/>
          </rPr>
          <t xml:space="preserve">Erläuterung:
</t>
        </r>
        <r>
          <rPr>
            <sz val="10"/>
            <color rgb="FF000000"/>
            <rFont val="Tahoma"/>
            <family val="2"/>
          </rPr>
          <t xml:space="preserve">
</t>
        </r>
        <r>
          <rPr>
            <sz val="10"/>
            <color rgb="FF000000"/>
            <rFont val="Tahoma"/>
            <family val="2"/>
          </rPr>
          <t xml:space="preserve">kalkulierte Projektkosten: 80%
</t>
        </r>
        <r>
          <rPr>
            <sz val="10"/>
            <color rgb="FF000000"/>
            <rFont val="Tahoma"/>
            <family val="2"/>
          </rPr>
          <t xml:space="preserve">+ Overhead: 20%
</t>
        </r>
        <r>
          <rPr>
            <sz val="10"/>
            <color rgb="FF000000"/>
            <rFont val="Tahoma"/>
            <family val="2"/>
          </rPr>
          <t xml:space="preserve">= GESAMTPROJEKTKOSTEN: 100%
</t>
        </r>
      </text>
    </comment>
    <comment ref="C67" authorId="0" shapeId="0" xr:uid="{AD1E198A-0264-9041-8861-983820FF7A4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F67" authorId="0" shapeId="0" xr:uid="{06DE04C8-FF3C-9A47-BF7B-934438E07784}">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I67" authorId="0" shapeId="0" xr:uid="{851F9AD9-7B62-2942-8F5E-C6A334875E6E}">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L67" authorId="0" shapeId="0" xr:uid="{FA8C2E9D-2E00-D643-AC9D-E361B54BE853}">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O67" authorId="0" shapeId="0" xr:uid="{AD5C4970-D188-974D-A486-470997281C7F}">
      <text>
        <r>
          <rPr>
            <b/>
            <sz val="10"/>
            <color rgb="FF000000"/>
            <rFont val="Tahoma"/>
            <family val="2"/>
          </rPr>
          <t xml:space="preserve">Muss noch eingebracht werden
</t>
        </r>
        <r>
          <rPr>
            <sz val="10"/>
            <color rgb="FF000000"/>
            <rFont val="Tahoma"/>
            <family val="2"/>
          </rPr>
          <t xml:space="preserve">
</t>
        </r>
        <r>
          <rPr>
            <sz val="10"/>
            <color rgb="FF000000"/>
            <rFont val="Tahoma"/>
            <family val="2"/>
          </rPr>
          <t xml:space="preserve">Nach Abzug des Overhead- &amp; Prasixpartner-Anteils ergibt das der Betrag den die Hochschule noch selber finanzieren muss um ein Matching von 50% zu erreichen.
</t>
        </r>
      </text>
    </comment>
    <comment ref="A74" authorId="0" shapeId="0" xr:uid="{071F6787-B207-6644-93DD-959A734FBED7}">
      <text>
        <r>
          <rPr>
            <b/>
            <sz val="10"/>
            <color rgb="FF000000"/>
            <rFont val="Tahoma"/>
            <family val="2"/>
          </rPr>
          <t xml:space="preserve">Auflösung von Reserven:
</t>
        </r>
        <r>
          <rPr>
            <sz val="10"/>
            <color rgb="FF000000"/>
            <rFont val="Tahoma"/>
            <family val="2"/>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Calibri"/>
            <family val="2"/>
          </rPr>
          <t xml:space="preserve">
</t>
        </r>
        <r>
          <rPr>
            <sz val="10"/>
            <color rgb="FF000000"/>
            <rFont val="Calibri"/>
            <family val="2"/>
          </rPr>
          <t xml:space="preserve">- wird an der UZH nur für bereits bestehende Finanzierungen/DSI-Förderlinie verwendet, die bereits existierten bevor der KRB beschlossen wurde (z.B. die DSI-Professuren); 
</t>
        </r>
        <r>
          <rPr>
            <sz val="10"/>
            <color rgb="FF000000"/>
            <rFont val="Calibri"/>
            <family val="2"/>
          </rPr>
          <t xml:space="preserve">- für neue Calls nicht anwendbar </t>
        </r>
      </text>
    </comment>
    <comment ref="A81" authorId="0" shapeId="0" xr:uid="{5E96D477-0215-2047-AF25-FCCA0B349372}">
      <text>
        <r>
          <rPr>
            <b/>
            <sz val="10"/>
            <color rgb="FF000000"/>
            <rFont val="+mn-lt"/>
            <charset val="1"/>
          </rPr>
          <t xml:space="preserve">Umschichtung aus bestehenden Erträgen
</t>
        </r>
        <r>
          <rPr>
            <b/>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i/>
            <sz val="10"/>
            <color rgb="FF000000"/>
            <rFont val="+mn-lt"/>
            <charset val="1"/>
          </rPr>
          <t>a) Cash-Leistungen (verfügbares Geld um bestimmte Ausgaben tätigen zu können): </t>
        </r>
        <r>
          <rPr>
            <sz val="10"/>
            <color rgb="FF000000"/>
            <rFont val="+mn-lt"/>
            <charset val="1"/>
          </rPr>
          <t xml:space="preserve">
</t>
        </r>
        <r>
          <rPr>
            <sz val="10"/>
            <color rgb="FF000000"/>
            <rFont val="+mn-lt"/>
            <charset val="1"/>
          </rPr>
          <t xml:space="preserve">- Freie universitäre Mittel des Lehrstuhls bzw. des Instituts (no earmarked funds) als Cash.
</t>
        </r>
        <r>
          <rPr>
            <sz val="10"/>
            <color rgb="FF000000"/>
            <rFont val="+mn-lt"/>
            <charset val="1"/>
          </rPr>
          <t xml:space="preserve">
</t>
        </r>
        <r>
          <rPr>
            <sz val="10"/>
            <color rgb="FF000000"/>
            <rFont val="+mn-lt"/>
            <charset val="1"/>
          </rPr>
          <t xml:space="preserve">
</t>
        </r>
        <r>
          <rPr>
            <i/>
            <sz val="10"/>
            <color rgb="FF000000"/>
            <rFont val="+mn-lt"/>
            <charset val="1"/>
          </rPr>
          <t xml:space="preserve">b) in-kind-Leistungen (eine bereits laufende Anstellung die möglicherweise auf das Projeke umgebucht werden kann):
</t>
        </r>
        <r>
          <rPr>
            <sz val="10"/>
            <color rgb="FF000000"/>
            <rFont val="+mn-lt"/>
            <charset val="1"/>
          </rPr>
          <t xml:space="preserve">- Personaleinsatz von Personen (Doktoranden, Post-Docs, Assistenten) bezahlt aus freien Mitteln des Lehrstuhls bzw. des Instituts;
</t>
        </r>
        <r>
          <rPr>
            <sz val="10"/>
            <color rgb="FF000000"/>
            <rFont val="+mn-lt"/>
            <charset val="1"/>
          </rPr>
          <t xml:space="preserve">Monetarisiert durch jeweiligen Stundenansatz, wird vom jeweiligen Vorgesetzten bestätigt oder auch hinterlegtem Kostensplit auf das DIZH-Projekt.
</t>
        </r>
        <r>
          <rPr>
            <sz val="10"/>
            <color rgb="FF000000"/>
            <rFont val="+mn-lt"/>
            <charset val="1"/>
          </rPr>
          <t xml:space="preserve">
</t>
        </r>
        <r>
          <rPr>
            <sz val="10"/>
            <color rgb="FF000000"/>
            <rFont val="+mn-lt"/>
            <charset val="1"/>
          </rPr>
          <t xml:space="preserve">- Arbeitsleistung des Lehrstuhlinhabers/Professors (sofern es keine Drittmittelprofessur ist oder weiterverrechnet wird);
</t>
        </r>
        <r>
          <rPr>
            <sz val="10"/>
            <color rgb="FF000000"/>
            <rFont val="+mn-lt"/>
            <charset val="1"/>
          </rPr>
          <t xml:space="preserve">Monetarisiert durch jeweiligen Stundenansatz, wird durch Antragsteller selbst bestätigt.
</t>
        </r>
      </text>
    </comment>
    <comment ref="A88" authorId="0" shapeId="0" xr:uid="{A1982188-3DD5-7744-893B-BAC58B98CB5B}">
      <text>
        <r>
          <rPr>
            <b/>
            <sz val="10"/>
            <color rgb="FF000000"/>
            <rFont val="+mn-lt"/>
            <charset val="1"/>
          </rPr>
          <t xml:space="preserve">Neueinwerbung von Drittmitteln
</t>
        </r>
        <r>
          <rPr>
            <sz val="10"/>
            <color rgb="FF000000"/>
            <rFont val="+mn-lt"/>
            <charset val="1"/>
          </rPr>
          <t xml:space="preserve">
</t>
        </r>
        <r>
          <rPr>
            <sz val="10"/>
            <color rgb="FF000000"/>
            <rFont val="+mn-lt"/>
            <charset val="1"/>
          </rPr>
          <t xml:space="preserve">Mit dem Plus aufklappen --&gt; einzelne Eingabezellen benutzen. Diese werden automatisch summiert.
</t>
        </r>
        <r>
          <rPr>
            <sz val="10"/>
            <color rgb="FF000000"/>
            <rFont val="+mn-lt"/>
            <charset val="1"/>
          </rPr>
          <t xml:space="preserve">Wichtig: Bitte Zahlen immer in der Spalte der jeweiligen Hochschule eingeben (das Total wird summiert in Spalte B).
</t>
        </r>
        <r>
          <rPr>
            <sz val="10"/>
            <color rgb="FF000000"/>
            <rFont val="+mn-lt"/>
            <charset val="1"/>
          </rPr>
          <t xml:space="preserve">
</t>
        </r>
        <r>
          <rPr>
            <sz val="10"/>
            <color rgb="FF000000"/>
            <rFont val="+mn-lt"/>
            <charset val="1"/>
          </rPr>
          <t xml:space="preserve">Es wird jeweils das gesamte Drittmittel berücksichtigt (bzw. alle darauf verbuchten Ausgaben, sei es Betriebs- oder Personalaufwand).
</t>
        </r>
        <r>
          <rPr>
            <sz val="10"/>
            <color rgb="FF000000"/>
            <rFont val="+mn-lt"/>
            <charset val="1"/>
          </rPr>
          <t xml:space="preserve">Folgende Drittmittel können verwendet werden:
</t>
        </r>
        <r>
          <rPr>
            <sz val="10"/>
            <color rgb="FF000000"/>
            <rFont val="+mn-lt"/>
            <charset val="1"/>
          </rPr>
          <t xml:space="preserve">
</t>
        </r>
        <r>
          <rPr>
            <sz val="10"/>
            <color rgb="FF000000"/>
            <rFont val="+mn-lt"/>
            <charset val="1"/>
          </rPr>
          <t xml:space="preserve">- Drittmittel (no earmarked funds) mit direktem Bezug zum Projektthema (gemäss DIZH-Reglement).
</t>
        </r>
        <r>
          <rPr>
            <sz val="10"/>
            <color rgb="FF000000"/>
            <rFont val="+mn-lt"/>
            <charset val="1"/>
          </rPr>
          <t xml:space="preserve">- Drittmittel, die von Projektpartnern (z.B. Cashbeiträge von Praxispartnern) zur Verfügung gestellt werden und auf einem UZH-Drittmittelkonto landen.
</t>
        </r>
        <r>
          <rPr>
            <sz val="10"/>
            <color rgb="FF000000"/>
            <rFont val="+mn-lt"/>
            <charset val="1"/>
          </rPr>
          <t xml:space="preserve">- Drittmittel, bei denen der Geldgeber einer Umwidmung zugestimmt hat.
</t>
        </r>
        <r>
          <rPr>
            <sz val="10"/>
            <color rgb="FF000000"/>
            <rFont val="+mn-lt"/>
            <charset val="1"/>
          </rPr>
          <t xml:space="preserve">
</t>
        </r>
        <r>
          <rPr>
            <sz val="10"/>
            <color rgb="FF000000"/>
            <rFont val="+mn-lt"/>
            <charset val="1"/>
          </rPr>
          <t xml:space="preserve">
</t>
        </r>
        <r>
          <rPr>
            <sz val="10"/>
            <color rgb="FF000000"/>
            <rFont val="+mn-lt"/>
            <charset val="1"/>
          </rPr>
          <t xml:space="preserve">Soll nur ein (teilweiser) Personaleinsatz von drittmittelfinanzierten Personen und nicht das gesamte Drittmittel berücksichtigt werden, gibt es folgende Möglichkeiten:
</t>
        </r>
        <r>
          <rPr>
            <sz val="10"/>
            <color rgb="FF000000"/>
            <rFont val="+mn-lt"/>
            <charset val="1"/>
          </rPr>
          <t xml:space="preserve">
</t>
        </r>
        <r>
          <rPr>
            <sz val="10"/>
            <color rgb="FF000000"/>
            <rFont val="+mn-lt"/>
            <charset val="1"/>
          </rPr>
          <t xml:space="preserve">- Personaleinsatz von Personen (Doktoranden, Post-Docs, Assistenten) bezahlt aus Drittmittel mit direktem Bezug zum Projektthema;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Personen (Doktoranden, Post-Docs, Assistenten) bezahlt aus Drittmittel, bei denen der Geldgeber einer Umwidmung zugestimmt hat;
</t>
        </r>
        <r>
          <rPr>
            <sz val="10"/>
            <color rgb="FF000000"/>
            <rFont val="+mn-lt"/>
            <charset val="1"/>
          </rPr>
          <t xml:space="preserve">Monetarisiert durch jeweiligen Stundenansatz, wird vom jeweiligen Vorgesetzten bestätigt.
</t>
        </r>
        <r>
          <rPr>
            <sz val="10"/>
            <color rgb="FF000000"/>
            <rFont val="+mn-lt"/>
            <charset val="1"/>
          </rPr>
          <t xml:space="preserve">- Personaleinsatz von (Stiftungs-/Drittmittel) Professuren; der Geldgeber muss der Umwidmung zugestimmt haben, sofern nicht bereits in der Stiftungsvereinbarung etc geregelt:
</t>
        </r>
        <r>
          <rPr>
            <sz val="10"/>
            <color rgb="FF000000"/>
            <rFont val="+mn-lt"/>
            <charset val="1"/>
          </rPr>
          <t xml:space="preserve">Monetarisiert durch jeweiligen Stundenansatz, wird vom jeweiligen Vorgesetzten bestätigt </t>
        </r>
      </text>
    </comment>
    <comment ref="A89" authorId="0" shapeId="0" xr:uid="{D37CC138-975D-9143-B36F-0B9B7C2B9709}">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B89" authorId="0" shapeId="0" xr:uid="{D3703C1C-CAB0-7541-8D7D-C1BCBD9806F3}">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E89" authorId="0" shapeId="0" xr:uid="{C39A919B-CBC8-6644-BD2C-F5FF75FDD916}">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H89" authorId="0" shapeId="0" xr:uid="{E8284038-E879-F34C-B1BD-860BE1D25CAA}">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K89" authorId="0" shapeId="0" xr:uid="{697C0615-FAA8-3F48-BDD9-FEAE3B5A4CC7}">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N89" authorId="0" shapeId="0" xr:uid="{54B58A9E-1417-E64D-BD00-0B86A4642DD2}">
      <text>
        <r>
          <rPr>
            <b/>
            <sz val="10"/>
            <color rgb="FF000000"/>
            <rFont val="Tahoma"/>
            <family val="2"/>
          </rPr>
          <t xml:space="preserve">TOTAL gesicherte Eigenleistungen:
</t>
        </r>
        <r>
          <rPr>
            <sz val="10"/>
            <color rgb="FF000000"/>
            <rFont val="Tahoma"/>
            <family val="2"/>
          </rPr>
          <t xml:space="preserve">
</t>
        </r>
        <r>
          <rPr>
            <sz val="10"/>
            <color rgb="FF000000"/>
            <rFont val="Tahoma"/>
            <family val="2"/>
          </rPr>
          <t xml:space="preserve">Summe der einzubringenden Eigenleistungen welche als gesichert gelten und mit entsprechenden unterzeichneten Schreiben beglaubigt werden können.
</t>
        </r>
      </text>
    </comment>
    <comment ref="A90" authorId="0" shapeId="0" xr:uid="{BA309E46-A7DD-244D-8407-D79DF9B1D169}">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B90" authorId="0" shapeId="0" xr:uid="{4C3F4689-0266-C146-8EF3-1A3BCE5C05A1}">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E90" authorId="0" shapeId="0" xr:uid="{324D05A8-8591-8A44-B333-827317C8759A}">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H90" authorId="0" shapeId="0" xr:uid="{815AC1A0-D52E-C144-9635-70F61D7542FC}">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K90" authorId="0" shapeId="0" xr:uid="{01877EF7-6002-C04B-B453-C6BD242A8C7E}">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 ref="N90" authorId="0" shapeId="0" xr:uid="{B86191D5-B3AD-4C47-A35A-FABDDE4C7B65}">
      <text>
        <r>
          <rPr>
            <b/>
            <sz val="10"/>
            <color rgb="FF000000"/>
            <rFont val="Tahoma"/>
            <family val="2"/>
          </rPr>
          <t xml:space="preserve">Fehlende / nicht gesicherte Eigenleistungen:
</t>
        </r>
        <r>
          <rPr>
            <sz val="10"/>
            <color rgb="FF000000"/>
            <rFont val="Tahoma"/>
            <family val="2"/>
          </rPr>
          <t xml:space="preserve">
</t>
        </r>
        <r>
          <rPr>
            <sz val="10"/>
            <color rgb="FF000000"/>
            <rFont val="Tahoma"/>
            <family val="2"/>
          </rPr>
          <t xml:space="preserve">Summe von fehlendem Matching Anteil. Dies entspricht der fehlenden noch nicht gesicherten Eigenleistung.
</t>
        </r>
        <r>
          <rPr>
            <sz val="10"/>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Schuler2</author>
  </authors>
  <commentList>
    <comment ref="B11" authorId="0" shapeId="0" xr:uid="{D5D21878-3C48-9544-A1E4-C60B5AE7BE96}">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11" authorId="0" shapeId="0" xr:uid="{9F6CFC97-56BA-EA4E-A352-9D93FD9AE6A6}">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Für UZH Personal stehen nur drei Kategorien als "Drop Down" zur Auswahl:
</t>
        </r>
        <r>
          <rPr>
            <sz val="10"/>
            <color rgb="FF000000"/>
            <rFont val="+mn-lt"/>
            <charset val="1"/>
          </rPr>
          <t xml:space="preserve">
</t>
        </r>
        <r>
          <rPr>
            <sz val="10"/>
            <color rgb="FF000000"/>
            <rFont val="Calibri"/>
            <family val="2"/>
            <scheme val="minor"/>
          </rPr>
          <t>1) Hilfassistenzen:
Hilfassistenzen ohne Bachelor:</t>
        </r>
        <r>
          <rPr>
            <sz val="10"/>
            <color rgb="FF000000"/>
            <rFont val="Calibri"/>
            <family val="2"/>
            <scheme val="minor"/>
          </rPr>
          <t xml:space="preserve"> </t>
        </r>
        <r>
          <rPr>
            <sz val="10"/>
            <color rgb="FF000000"/>
            <rFont val="Calibri"/>
            <family val="2"/>
            <scheme val="minor"/>
          </rPr>
          <t>Lohnklasse 10. Lohnstufen 03. CHF 73’263 für einen Jahreslohn mit 100% Pensum (inkl. 14 % Sozialleistungen).</t>
        </r>
        <r>
          <rPr>
            <sz val="10"/>
            <color rgb="FF000000"/>
            <rFont val="Calibri"/>
            <family val="2"/>
            <scheme val="minor"/>
          </rPr>
          <t xml:space="preserve"> </t>
        </r>
        <r>
          <rPr>
            <sz val="10"/>
            <color rgb="FF000000"/>
            <rFont val="Calibri"/>
            <family val="2"/>
            <scheme val="minor"/>
          </rPr>
          <t>Hilfassistenzen mit Bachelor:</t>
        </r>
        <r>
          <rPr>
            <sz val="10"/>
            <color rgb="FF000000"/>
            <rFont val="Calibri"/>
            <family val="2"/>
            <scheme val="minor"/>
          </rPr>
          <t xml:space="preserve"> </t>
        </r>
        <r>
          <rPr>
            <sz val="10"/>
            <color rgb="FF000000"/>
            <rFont val="Calibri"/>
            <family val="2"/>
            <scheme val="minor"/>
          </rPr>
          <t>Lohnklasse 10. Lohnstufen 03. CHF 84'847 für einen Jahreslohn mit 100% Pensum (inkl. 14 % Sozialleistungen).</t>
        </r>
        <r>
          <rPr>
            <sz val="10"/>
            <color rgb="FF000000"/>
            <rFont val="Calibri"/>
            <family val="2"/>
            <scheme val="minor"/>
          </rPr>
          <t xml:space="preserve"> </t>
        </r>
        <r>
          <rPr>
            <i/>
            <sz val="10"/>
            <color rgb="FF000000"/>
            <rFont val="+mn-lt"/>
            <charset val="1"/>
          </rPr>
          <t xml:space="preserve">
</t>
        </r>
        <r>
          <rPr>
            <i/>
            <sz val="10"/>
            <color rgb="FF000000"/>
            <rFont val="+mn-lt"/>
            <charset val="1"/>
          </rPr>
          <t xml:space="preserve">
</t>
        </r>
        <r>
          <rPr>
            <sz val="10"/>
            <color rgb="FF000000"/>
            <rFont val="Calibri"/>
            <family val="2"/>
            <scheme val="minor"/>
          </rPr>
          <t xml:space="preserve">2) Doktoranden:
</t>
        </r>
        <r>
          <rPr>
            <sz val="10"/>
            <color rgb="FF000000"/>
            <rFont val="Calibri"/>
            <family val="2"/>
            <scheme val="minor"/>
          </rPr>
          <t>Gem. UZH Einreihungsrichtlinien: 60% Pensum.
Die Jahreslöhne (inkl. 14.5 % Sozialleistungen) sind folgende:
Doktorierende 1. Jahr  -&gt; CHF 89'768  / Bei 60% Pensum: CHF 53'861
Doktorierende 2. Jahr -&gt; CHF 92'631  / Bei 60% Pensum: CHF 55'578
Doktorierende 3. u. 4. Jahr -&gt; CHF 95'431  / Bei 60% Pensum: CHF 57'296
--&gt; Das Pensum muss in Spalte E angepasst werden. Meistens: 60%!
Research Assistant:
Lohnklasse 17 mit Lohnstufe 03: Jahreslohn (inkl. 15% Sozialleistungen): CHF 108'184 mit 100% Pensum.</t>
        </r>
        <r>
          <rPr>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Post Docs:
Lohnklasse 18 mit Lohnstufe 03. Ergibt einen Jahreslohn (inkl. 15 % Sozialleistungen) von CHF 115'276 mit 100% Pensum.
alle anderen Personalkategorien können manuell in den dafür vorgesehenen Zeilen eingegeben werden.</t>
        </r>
        <r>
          <rPr>
            <sz val="10"/>
            <color rgb="FF000000"/>
            <rFont val="Calibri"/>
            <family val="2"/>
            <scheme val="minor"/>
          </rPr>
          <t xml:space="preserve"> </t>
        </r>
      </text>
    </comment>
    <comment ref="D11" authorId="0" shapeId="0" xr:uid="{69EF50FD-DAE8-2541-ACC2-8969F851FF27}">
      <text>
        <r>
          <rPr>
            <b/>
            <sz val="10"/>
            <color rgb="FF000000"/>
            <rFont val="+mn-lt"/>
            <charset val="1"/>
          </rPr>
          <t xml:space="preserve">Aufgabe: </t>
        </r>
        <r>
          <rPr>
            <sz val="10"/>
            <color rgb="FF000000"/>
            <rFont val="+mn-lt"/>
            <charset val="1"/>
          </rPr>
          <t xml:space="preserve">Rolle des Mitarbeiters innerhalb des Projektes
</t>
        </r>
      </text>
    </comment>
    <comment ref="E11" authorId="0" shapeId="0" xr:uid="{56905E82-72C3-ED44-A124-93F569CEFFDA}">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11" authorId="0" shapeId="0" xr:uid="{4489A736-2E85-F948-9E81-FCC919A9FCFE}">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11" authorId="0" shapeId="0" xr:uid="{6D45CB82-23CB-2B4F-9D13-F313863DCFE6}">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11" authorId="0" shapeId="0" xr:uid="{EEE2209B-F2FB-0E46-82DC-BDA5BC2F35D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25" authorId="0" shapeId="0" xr:uid="{29ACAFBD-E87C-9145-A4D2-268F2EF1785E}">
      <text>
        <r>
          <rPr>
            <b/>
            <sz val="10"/>
            <color rgb="FF000000"/>
            <rFont val="+mn-lt"/>
            <charset val="1"/>
          </rPr>
          <t xml:space="preserve">Personalkosten UZH: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UZH.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Jahreskosten im Verhältnis des ausgewählten Beschäftigungs-Grades und der Anzahl Monate. Das Total wird direkt ins "DIZH Innovationsprogramm Kalk" übernommen.
</t>
        </r>
      </text>
    </comment>
    <comment ref="C28" authorId="0" shapeId="0" xr:uid="{71F319E1-A0D2-7D42-979E-23E2FFE59F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ZHAW.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D28" authorId="0" shapeId="0" xr:uid="{FAF3932D-2268-124D-9DFC-10AB2FF301B6}">
      <text>
        <r>
          <rPr>
            <b/>
            <sz val="10"/>
            <color rgb="FF000000"/>
            <rFont val="+mn-lt"/>
            <charset val="1"/>
          </rPr>
          <t xml:space="preserve">Aufgabe: </t>
        </r>
        <r>
          <rPr>
            <sz val="10"/>
            <color rgb="FF000000"/>
            <rFont val="+mn-lt"/>
            <charset val="1"/>
          </rPr>
          <t xml:space="preserve">Rolle des Mitarbeiters innerhalb des Projektes
</t>
        </r>
      </text>
    </comment>
    <comment ref="E28" authorId="0" shapeId="0" xr:uid="{95C9F4E0-47DD-A744-8665-89576A758FF5}">
      <text>
        <r>
          <rPr>
            <b/>
            <sz val="10"/>
            <color rgb="FF000000"/>
            <rFont val="+mn-lt"/>
            <charset val="1"/>
          </rPr>
          <t>Std</t>
        </r>
        <r>
          <rPr>
            <sz val="10"/>
            <color rgb="FF000000"/>
            <rFont val="+mn-lt"/>
            <charset val="1"/>
          </rPr>
          <t xml:space="preserve">:
</t>
        </r>
        <r>
          <rPr>
            <sz val="10"/>
            <color rgb="FF000000"/>
            <rFont val="+mn-lt"/>
            <charset val="1"/>
          </rPr>
          <t xml:space="preserve">Stunden des Mitarbeiters für das Projekt (z.B. gemäss Projektplan).
</t>
        </r>
        <r>
          <rPr>
            <sz val="10"/>
            <color rgb="FF000000"/>
            <rFont val="+mn-lt"/>
            <charset val="1"/>
          </rPr>
          <t xml:space="preserve">
</t>
        </r>
        <r>
          <rPr>
            <sz val="10"/>
            <color rgb="FF000000"/>
            <rFont val="+mn-lt"/>
            <charset val="1"/>
          </rPr>
          <t xml:space="preserve">es gelten folgende Jahresstunden pro Personal-Kategorie bei 100% Beschäftigung:
</t>
        </r>
        <r>
          <rPr>
            <sz val="10"/>
            <color rgb="FF000000"/>
            <rFont val="+mn-lt"/>
            <charset val="1"/>
          </rPr>
          <t xml:space="preserve">
</t>
        </r>
        <r>
          <rPr>
            <sz val="10"/>
            <color rgb="FF000000"/>
            <rFont val="+mn-lt"/>
            <charset val="1"/>
          </rPr>
          <t xml:space="preserve">- Dozierende / Lehrbeauftragte: 1'796
</t>
        </r>
        <r>
          <rPr>
            <sz val="10"/>
            <color rgb="FF000000"/>
            <rFont val="+mn-lt"/>
            <charset val="1"/>
          </rPr>
          <t xml:space="preserve">- Wiss. Mitarbeitende: 1'964
</t>
        </r>
        <r>
          <rPr>
            <sz val="10"/>
            <color rgb="FF000000"/>
            <rFont val="+mn-lt"/>
            <charset val="1"/>
          </rPr>
          <t xml:space="preserve">- Wiss. Assistierende: 1'964
</t>
        </r>
        <r>
          <rPr>
            <sz val="10"/>
            <color rgb="FF000000"/>
            <rFont val="+mn-lt"/>
            <charset val="1"/>
          </rPr>
          <t xml:space="preserve">- Angestellte: 1'964 </t>
        </r>
      </text>
    </comment>
    <comment ref="G28" authorId="0" shapeId="0" xr:uid="{AE1B9A71-969F-724F-B103-A6E109A4D155}">
      <text>
        <r>
          <rPr>
            <b/>
            <sz val="10"/>
            <color rgb="FF000000"/>
            <rFont val="+mn-lt"/>
            <charset val="1"/>
          </rPr>
          <t>Std-Satz:</t>
        </r>
        <r>
          <rPr>
            <sz val="10"/>
            <color rgb="FF000000"/>
            <rFont val="+mn-lt"/>
            <charset val="1"/>
          </rPr>
          <t xml:space="preserve">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text>
    </comment>
    <comment ref="H28" authorId="0" shapeId="0" xr:uid="{0D4A63A9-3BAC-BD4E-B48A-36794DEB7E54}">
      <text>
        <r>
          <rPr>
            <b/>
            <sz val="10"/>
            <color rgb="FF000000"/>
            <rFont val="+mn-lt"/>
            <charset val="1"/>
          </rPr>
          <t>anteilmässige Projektkosten</t>
        </r>
        <r>
          <rPr>
            <sz val="10"/>
            <color rgb="FF000000"/>
            <rFont val="+mn-lt"/>
            <charset val="1"/>
          </rPr>
          <t xml:space="preserve">:
</t>
        </r>
        <r>
          <rPr>
            <sz val="10"/>
            <color rgb="FF000000"/>
            <rFont val="+mn-lt"/>
            <charset val="1"/>
          </rPr>
          <t xml:space="preserve">Die Anzahl Stunden multipliziert mit dem internen Stunden-Satz.
</t>
        </r>
      </text>
    </comment>
    <comment ref="A42" authorId="0" shapeId="0" xr:uid="{EDBC0A27-C4B1-7E42-9281-94A09BFADE38}">
      <text>
        <r>
          <rPr>
            <b/>
            <sz val="10"/>
            <color rgb="FF000000"/>
            <rFont val="+mn-lt"/>
            <charset val="1"/>
          </rPr>
          <t xml:space="preserve">Personalkosten ZHAW: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ZHAW.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Std</t>
        </r>
        <r>
          <rPr>
            <sz val="10"/>
            <color rgb="FF000000"/>
            <rFont val="+mn-lt"/>
            <charset val="1"/>
          </rPr>
          <t xml:space="preserve">: Stunden des Mitarbeiters für das Projekt (z.B. gemäss Projektplan) 
</t>
        </r>
        <r>
          <rPr>
            <b/>
            <sz val="10"/>
            <color rgb="FF000000"/>
            <rFont val="+mn-lt"/>
            <charset val="1"/>
          </rPr>
          <t xml:space="preserve">Std-Satz:
</t>
        </r>
        <r>
          <rPr>
            <i/>
            <sz val="10"/>
            <color rgb="FF000000"/>
            <rFont val="+mn-lt"/>
            <charset val="1"/>
          </rPr>
          <t>weisse Felder</t>
        </r>
        <r>
          <rPr>
            <b/>
            <i/>
            <sz val="10"/>
            <color rgb="FF000000"/>
            <rFont val="+mn-lt"/>
            <charset val="1"/>
          </rPr>
          <t xml:space="preserve">: </t>
        </r>
        <r>
          <rPr>
            <sz val="10"/>
            <color rgb="FF000000"/>
            <rFont val="+mn-lt"/>
            <charset val="1"/>
          </rPr>
          <t xml:space="preserve">interne Kostensätze gemäss gewählter Personal-Kategorie. =&gt; Lohnintervall, in dem erfahrungsgemäss die grösste Anzahl von Mitarbeitenden zu finden ist.
</t>
        </r>
        <r>
          <rPr>
            <i/>
            <sz val="10"/>
            <color rgb="FF000000"/>
            <rFont val="+mn-lt"/>
            <charset val="1"/>
          </rPr>
          <t xml:space="preserve">orange Felder: </t>
        </r>
        <r>
          <rPr>
            <sz val="10"/>
            <color rgb="FF000000"/>
            <rFont val="+mn-lt"/>
            <charset val="1"/>
          </rPr>
          <t xml:space="preserve">Kostensatz kann selber eingefügt werden.
</t>
        </r>
        <r>
          <rPr>
            <b/>
            <sz val="10"/>
            <color rgb="FF000000"/>
            <rFont val="+mn-lt"/>
            <charset val="1"/>
          </rPr>
          <t xml:space="preserve">
</t>
        </r>
        <r>
          <rPr>
            <b/>
            <sz val="10"/>
            <color rgb="FF000000"/>
            <rFont val="+mn-lt"/>
            <charset val="1"/>
          </rPr>
          <t>anteilmässige Projektkosten</t>
        </r>
        <r>
          <rPr>
            <sz val="10"/>
            <color rgb="FF000000"/>
            <rFont val="+mn-lt"/>
            <charset val="1"/>
          </rPr>
          <t xml:space="preserve">: Die Anzahl Stunden multipliziert mit dem internen Stunden-Satz. Das Total wird direkt ins "DIZH Innovationsprogramm Kalk" übernommen.
</t>
        </r>
      </text>
    </comment>
    <comment ref="C45" authorId="0" shapeId="0" xr:uid="{E265B8D5-0126-4240-84E1-8835BBBBDD50}">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ZHdK.
</t>
        </r>
      </text>
    </comment>
    <comment ref="D45" authorId="0" shapeId="0" xr:uid="{347C8659-3940-C349-93A4-5E2432455BF7}">
      <text>
        <r>
          <rPr>
            <b/>
            <sz val="10"/>
            <color rgb="FF000000"/>
            <rFont val="+mn-lt"/>
            <charset val="1"/>
          </rPr>
          <t xml:space="preserve">Aufgabe: </t>
        </r>
        <r>
          <rPr>
            <sz val="10"/>
            <color rgb="FF000000"/>
            <rFont val="+mn-lt"/>
            <charset val="1"/>
          </rPr>
          <t xml:space="preserve">Rolle des Mitarbeiters innerhalb des Projektes
</t>
        </r>
      </text>
    </comment>
    <comment ref="E45" authorId="0" shapeId="0" xr:uid="{84E1B35D-9BD7-284C-9481-996ED580C2BF}">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45" authorId="0" shapeId="0" xr:uid="{E2319881-6BA8-274A-AB00-A368D6493F46}">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45" authorId="0" shapeId="0" xr:uid="{761665F8-17C2-9848-B926-A70275DC59DA}">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text>
    </comment>
    <comment ref="H45" authorId="0" shapeId="0" xr:uid="{2AC57AD0-1CAF-AF45-B837-8BC749B8938B}">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59" authorId="0" shapeId="0" xr:uid="{E7B8C936-1BF2-EE44-9BDC-268133B62CF8}">
      <text>
        <r>
          <rPr>
            <b/>
            <sz val="10"/>
            <color rgb="FF000000"/>
            <rFont val="+mn-lt"/>
            <charset val="1"/>
          </rPr>
          <t xml:space="preserve">Personalkosten ZHdK: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ZHdK.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 ref="B62" authorId="0" shapeId="0" xr:uid="{DFC01D84-BDE2-384C-8156-062626122BBC}">
      <text>
        <r>
          <rPr>
            <b/>
            <sz val="10"/>
            <color rgb="FF000000"/>
            <rFont val="+mn-lt"/>
            <charset val="1"/>
          </rPr>
          <t xml:space="preserve">Name der Person:
</t>
        </r>
        <r>
          <rPr>
            <b/>
            <sz val="10"/>
            <color rgb="FF000000"/>
            <rFont val="+mn-lt"/>
            <charset val="1"/>
          </rPr>
          <t xml:space="preserve">
</t>
        </r>
        <r>
          <rPr>
            <sz val="10"/>
            <color rgb="FF000000"/>
            <rFont val="+mn-lt"/>
            <charset val="1"/>
          </rPr>
          <t xml:space="preserve">Muss nicht ausgefüllt sein, kann aber als Hilfe dienen.
</t>
        </r>
        <r>
          <rPr>
            <sz val="10"/>
            <color rgb="FF000000"/>
            <rFont val="+mn-lt"/>
            <charset val="1"/>
          </rPr>
          <t xml:space="preserve">
</t>
        </r>
      </text>
    </comment>
    <comment ref="C62" authorId="0" shapeId="0" xr:uid="{79FCE07C-0E26-F046-8E1C-F711A45A9BE2}">
      <text>
        <r>
          <rPr>
            <b/>
            <sz val="10"/>
            <color rgb="FF000000"/>
            <rFont val="+mn-lt"/>
            <charset val="1"/>
          </rPr>
          <t xml:space="preserve">Personal-Kategorie:
</t>
        </r>
        <r>
          <rPr>
            <b/>
            <sz val="10"/>
            <color rgb="FF000000"/>
            <rFont val="+mn-lt"/>
            <charset val="1"/>
          </rPr>
          <t xml:space="preserve">
</t>
        </r>
        <r>
          <rPr>
            <sz val="10"/>
            <color rgb="FF000000"/>
            <rFont val="+mn-lt"/>
            <charset val="1"/>
          </rPr>
          <t xml:space="preserve">DROP-DOWN der Personalkategorie gemäss Vorgaben PHZH.
</t>
        </r>
      </text>
    </comment>
    <comment ref="D62" authorId="0" shapeId="0" xr:uid="{E740CD95-9867-804F-A380-1204483BBE17}">
      <text>
        <r>
          <rPr>
            <b/>
            <sz val="10"/>
            <color rgb="FF000000"/>
            <rFont val="+mn-lt"/>
            <charset val="1"/>
          </rPr>
          <t xml:space="preserve">Aufgabe: </t>
        </r>
        <r>
          <rPr>
            <sz val="10"/>
            <color rgb="FF000000"/>
            <rFont val="+mn-lt"/>
            <charset val="1"/>
          </rPr>
          <t xml:space="preserve">Rolle des Mitarbeiters innerhalb des Projektes
</t>
        </r>
      </text>
    </comment>
    <comment ref="E62" authorId="0" shapeId="0" xr:uid="{3775BB28-DD67-194B-893A-AE2551C83F9D}">
      <text>
        <r>
          <rPr>
            <b/>
            <sz val="10"/>
            <color rgb="FF000000"/>
            <rFont val="+mn-lt"/>
            <charset val="1"/>
          </rPr>
          <t>Besch-Grad</t>
        </r>
        <r>
          <rPr>
            <sz val="10"/>
            <color rgb="FF000000"/>
            <rFont val="+mn-lt"/>
            <charset val="1"/>
          </rPr>
          <t xml:space="preserve">:
</t>
        </r>
        <r>
          <rPr>
            <sz val="10"/>
            <color rgb="FF000000"/>
            <rFont val="+mn-lt"/>
            <charset val="1"/>
          </rPr>
          <t xml:space="preserve">
</t>
        </r>
        <r>
          <rPr>
            <sz val="10"/>
            <color rgb="FF000000"/>
            <rFont val="+mn-lt"/>
            <charset val="1"/>
          </rPr>
          <t xml:space="preserve">Der "Beschäftigungs-Grad" des Mitarbeiters im Projekt in %.
</t>
        </r>
      </text>
    </comment>
    <comment ref="F62" authorId="0" shapeId="0" xr:uid="{F5287D78-B2FF-3040-933D-B45A8DE70769}">
      <text>
        <r>
          <rPr>
            <b/>
            <sz val="10"/>
            <color rgb="FF000000"/>
            <rFont val="+mn-lt"/>
            <charset val="1"/>
          </rPr>
          <t>Monate</t>
        </r>
        <r>
          <rPr>
            <sz val="10"/>
            <color rgb="FF000000"/>
            <rFont val="+mn-lt"/>
            <charset val="1"/>
          </rPr>
          <t xml:space="preserve">:
</t>
        </r>
        <r>
          <rPr>
            <sz val="10"/>
            <color rgb="FF000000"/>
            <rFont val="+mn-lt"/>
            <charset val="1"/>
          </rPr>
          <t xml:space="preserve">Die Beschäftigungs-Dauer des Mitarbeiters in Monaten.
</t>
        </r>
      </text>
    </comment>
    <comment ref="G62" authorId="0" shapeId="0" xr:uid="{97A431E8-2147-3548-865C-66E4C16D8639}">
      <text>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text>
    </comment>
    <comment ref="H62" authorId="0" shapeId="0" xr:uid="{869D0CBB-B79D-084C-A6EE-5A9A530801C3}">
      <text>
        <r>
          <rPr>
            <b/>
            <sz val="10"/>
            <color rgb="FF000000"/>
            <rFont val="+mn-lt"/>
            <charset val="1"/>
          </rPr>
          <t>anteilmässige Projektkosten</t>
        </r>
        <r>
          <rPr>
            <sz val="10"/>
            <color rgb="FF000000"/>
            <rFont val="+mn-lt"/>
            <charset val="1"/>
          </rPr>
          <t xml:space="preserve">:
</t>
        </r>
        <r>
          <rPr>
            <sz val="10"/>
            <color rgb="FF000000"/>
            <rFont val="+mn-lt"/>
            <charset val="1"/>
          </rPr>
          <t xml:space="preserve">Die Jahreskosten im Verhältnis des ausgewählten Beschäftigungs-Grades und der Anzahl Monate.
</t>
        </r>
      </text>
    </comment>
    <comment ref="A76" authorId="0" shapeId="0" xr:uid="{5BE85917-8680-CB4A-854F-F38CED0BBC98}">
      <text>
        <r>
          <rPr>
            <b/>
            <sz val="10"/>
            <color rgb="FF000000"/>
            <rFont val="+mn-lt"/>
            <charset val="1"/>
          </rPr>
          <t xml:space="preserve">Personalkosten PHZH:
</t>
        </r>
        <r>
          <rPr>
            <b/>
            <sz val="10"/>
            <color rgb="FF000000"/>
            <rFont val="+mn-lt"/>
            <charset val="1"/>
          </rPr>
          <t xml:space="preserve">
</t>
        </r>
        <r>
          <rPr>
            <b/>
            <sz val="10"/>
            <color rgb="FF000000"/>
            <rFont val="+mn-lt"/>
            <charset val="1"/>
          </rPr>
          <t>Person:</t>
        </r>
        <r>
          <rPr>
            <sz val="10"/>
            <color rgb="FF000000"/>
            <rFont val="+mn-lt"/>
            <charset val="1"/>
          </rPr>
          <t xml:space="preserve"> Name des Mitarbeiters
</t>
        </r>
        <r>
          <rPr>
            <b/>
            <sz val="10"/>
            <color rgb="FF000000"/>
            <rFont val="+mn-lt"/>
            <charset val="1"/>
          </rPr>
          <t xml:space="preserve">Personal-Kategorie: </t>
        </r>
        <r>
          <rPr>
            <sz val="10"/>
            <color rgb="FF000000"/>
            <rFont val="+mn-lt"/>
            <charset val="1"/>
          </rPr>
          <t xml:space="preserve">DROP-DOWN der Personalkategorie gemäss Vorgaben PHZH.
</t>
        </r>
        <r>
          <rPr>
            <b/>
            <sz val="10"/>
            <color rgb="FF000000"/>
            <rFont val="+mn-lt"/>
            <charset val="1"/>
          </rPr>
          <t xml:space="preserve">Aufgabe: </t>
        </r>
        <r>
          <rPr>
            <sz val="10"/>
            <color rgb="FF000000"/>
            <rFont val="+mn-lt"/>
            <charset val="1"/>
          </rPr>
          <t xml:space="preserve">Rolle innerhalb des Projektes
</t>
        </r>
        <r>
          <rPr>
            <b/>
            <sz val="10"/>
            <color rgb="FF000000"/>
            <rFont val="+mn-lt"/>
            <charset val="1"/>
          </rPr>
          <t>Besch-Grad</t>
        </r>
        <r>
          <rPr>
            <sz val="10"/>
            <color rgb="FF000000"/>
            <rFont val="+mn-lt"/>
            <charset val="1"/>
          </rPr>
          <t xml:space="preserve">: Der "Beschäftigungs-Grad" des Mitarbeiters im Projekt in %.
</t>
        </r>
        <r>
          <rPr>
            <b/>
            <sz val="10"/>
            <color rgb="FF000000"/>
            <rFont val="+mn-lt"/>
            <charset val="1"/>
          </rPr>
          <t>Monate</t>
        </r>
        <r>
          <rPr>
            <sz val="10"/>
            <color rgb="FF000000"/>
            <rFont val="+mn-lt"/>
            <charset val="1"/>
          </rPr>
          <t xml:space="preserve">: Die Beschäftigungs-Dauer des Mitarbeiters in Monaten.
</t>
        </r>
        <r>
          <rPr>
            <sz val="10"/>
            <color rgb="FF000000"/>
            <rFont val="+mn-lt"/>
            <charset val="1"/>
          </rPr>
          <t xml:space="preserve">
</t>
        </r>
        <r>
          <rPr>
            <b/>
            <sz val="10"/>
            <color rgb="FF000000"/>
            <rFont val="+mn-lt"/>
            <charset val="1"/>
          </rPr>
          <t>Jahreskosten</t>
        </r>
        <r>
          <rPr>
            <sz val="10"/>
            <color rgb="FF000000"/>
            <rFont val="+mn-lt"/>
            <charset val="1"/>
          </rPr>
          <t xml:space="preserve">:
</t>
        </r>
        <r>
          <rPr>
            <i/>
            <sz val="10"/>
            <color rgb="FF000000"/>
            <rFont val="+mn-lt"/>
            <charset val="1"/>
          </rPr>
          <t>weisse Felder</t>
        </r>
        <r>
          <rPr>
            <sz val="10"/>
            <color rgb="FF000000"/>
            <rFont val="+mn-lt"/>
            <charset val="1"/>
          </rPr>
          <t xml:space="preserve">: Die Lohnkosten werden gemäss gewählter Personal-Kategorie automatisch übernommen. Es gelten folgende Stunden-Sätze (und diese werden mit 1'900 Std multipliziert):
</t>
        </r>
        <r>
          <rPr>
            <sz val="10"/>
            <color rgb="FF000000"/>
            <rFont val="+mn-lt"/>
            <charset val="1"/>
          </rPr>
          <t xml:space="preserve">
</t>
        </r>
        <r>
          <rPr>
            <i/>
            <sz val="10"/>
            <color rgb="FF000000"/>
            <rFont val="+mn-lt"/>
            <charset val="1"/>
          </rPr>
          <t>orange Felder</t>
        </r>
        <r>
          <rPr>
            <sz val="10"/>
            <color rgb="FF000000"/>
            <rFont val="+mn-lt"/>
            <charset val="1"/>
          </rPr>
          <t xml:space="preserve">: Die Jahreskosten können manuell eingegeben werden. 
</t>
        </r>
        <r>
          <rPr>
            <b/>
            <sz val="10"/>
            <color rgb="FF000000"/>
            <rFont val="+mn-lt"/>
            <charset val="1"/>
          </rPr>
          <t xml:space="preserve">
</t>
        </r>
        <r>
          <rPr>
            <b/>
            <sz val="10"/>
            <color rgb="FF000000"/>
            <rFont val="+mn-lt"/>
            <charset val="1"/>
          </rPr>
          <t>anteilmässige Projektkosten</t>
        </r>
        <r>
          <rPr>
            <sz val="10"/>
            <color rgb="FF000000"/>
            <rFont val="+mn-lt"/>
            <charset val="1"/>
          </rPr>
          <t>: Die Jahreskosten im Verhältnis des ausgewählten Beschäftigungs-Grades und der Anzahl Monate. Das Total wird direkt ins "DIZH Innovationsprogramm Kalk"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Schuler</author>
    <author>Gabriele Prohaska</author>
  </authors>
  <commentList>
    <comment ref="M2" authorId="0" shapeId="0" xr:uid="{F873E3F2-E7EC-6443-8B25-FB97FBEA4120}">
      <text>
        <r>
          <rPr>
            <b/>
            <sz val="10"/>
            <color rgb="FF000000"/>
            <rFont val="Tahoma"/>
            <family val="2"/>
          </rPr>
          <t xml:space="preserve">Kosten pro Jahr (inkl. Sozialleistungen):
</t>
        </r>
        <r>
          <rPr>
            <b/>
            <sz val="10"/>
            <color rgb="FF000000"/>
            <rFont val="Tahoma"/>
            <family val="2"/>
          </rPr>
          <t xml:space="preserve">
</t>
        </r>
        <r>
          <rPr>
            <sz val="10"/>
            <color rgb="FF000000"/>
            <rFont val="Tahoma"/>
            <family val="2"/>
          </rPr>
          <t>Diese Spalte entspricht den durchschnittlichen Kosten pro Personalkategorie (</t>
        </r>
        <r>
          <rPr>
            <sz val="10"/>
            <color rgb="FF000000"/>
            <rFont val="Calibri"/>
            <family val="2"/>
            <scheme val="minor"/>
          </rPr>
          <t>inklusive Sozialleistungen</t>
        </r>
        <r>
          <rPr>
            <sz val="10"/>
            <color rgb="FF000000"/>
            <rFont val="Calibri"/>
            <family val="2"/>
            <scheme val="minor"/>
          </rPr>
          <t>)</t>
        </r>
        <r>
          <rPr>
            <sz val="10"/>
            <color rgb="FF000000"/>
            <rFont val="Tahoma"/>
            <family val="2"/>
          </rPr>
          <t xml:space="preserve"> für ein 100% Pensum (auch bei den Doktorienden ist ein 100% Pensum die Basis).
</t>
        </r>
        <r>
          <rPr>
            <sz val="10"/>
            <color rgb="FF000000"/>
            <rFont val="Tahoma"/>
            <family val="2"/>
          </rPr>
          <t xml:space="preserve">
</t>
        </r>
        <r>
          <rPr>
            <sz val="10"/>
            <color rgb="FF000000"/>
            <rFont val="Tahoma"/>
            <family val="2"/>
          </rPr>
          <t xml:space="preserve">Diese Spalte wird im Blatt "Personalkosten" berücksichtigt.
</t>
        </r>
      </text>
    </comment>
    <comment ref="K6" authorId="1" shapeId="0" xr:uid="{C7C454EF-89F7-D84B-BA53-02309CE4816D}">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 ref="L10" authorId="1" shapeId="0" xr:uid="{ADE4808E-83FD-1941-90BF-EA6B0B20C912}">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L11" authorId="1" shapeId="0" xr:uid="{EF7858F7-4544-3347-804F-4E32583CD5D6}">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 ref="D20" authorId="1" shapeId="0" xr:uid="{5B6AA4CE-8DA6-0C47-A346-6E6CBEB2C947}">
      <text>
        <r>
          <rPr>
            <b/>
            <sz val="10"/>
            <color rgb="FF000000"/>
            <rFont val="Tahoma"/>
            <family val="2"/>
          </rPr>
          <t>Gabriele Prohaska:</t>
        </r>
        <r>
          <rPr>
            <sz val="10"/>
            <color rgb="FF000000"/>
            <rFont val="Tahoma"/>
            <family val="2"/>
          </rPr>
          <t xml:space="preserve">
</t>
        </r>
        <r>
          <rPr>
            <sz val="10"/>
            <color rgb="FF000000"/>
            <rFont val="Tahoma"/>
            <family val="2"/>
          </rPr>
          <t>Hilfsassistierende mit Bachelor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Gabriele Prohaska</author>
  </authors>
  <commentList>
    <comment ref="C10" authorId="0" shapeId="0" xr:uid="{552BBF3B-045F-2941-9742-5C4549DEF394}">
      <text>
        <r>
          <rPr>
            <b/>
            <sz val="10"/>
            <color rgb="FF000000"/>
            <rFont val="Tahoma"/>
            <family val="2"/>
          </rPr>
          <t>Gabriele Prohaska:</t>
        </r>
        <r>
          <rPr>
            <sz val="10"/>
            <color rgb="FF000000"/>
            <rFont val="Tahoma"/>
            <family val="2"/>
          </rPr>
          <t xml:space="preserve">
</t>
        </r>
        <r>
          <rPr>
            <sz val="10"/>
            <color rgb="FF000000"/>
            <rFont val="Tahoma"/>
            <family val="2"/>
          </rPr>
          <t>Assistierende</t>
        </r>
      </text>
    </comment>
    <comment ref="C11" authorId="0" shapeId="0" xr:uid="{C99AAAA7-DEB9-DE48-8489-43F65033DA08}">
      <text>
        <r>
          <rPr>
            <b/>
            <sz val="10"/>
            <color rgb="FF000000"/>
            <rFont val="Tahoma"/>
            <family val="2"/>
          </rPr>
          <t>Gabriele Prohaska:</t>
        </r>
        <r>
          <rPr>
            <sz val="10"/>
            <color rgb="FF000000"/>
            <rFont val="Tahoma"/>
            <family val="2"/>
          </rPr>
          <t xml:space="preserve">
</t>
        </r>
        <r>
          <rPr>
            <sz val="10"/>
            <color rgb="FF000000"/>
            <rFont val="Tahoma"/>
            <family val="2"/>
          </rPr>
          <t>Postdoc</t>
        </r>
      </text>
    </comment>
  </commentList>
</comments>
</file>

<file path=xl/sharedStrings.xml><?xml version="1.0" encoding="utf-8"?>
<sst xmlns="http://schemas.openxmlformats.org/spreadsheetml/2006/main" count="750" uniqueCount="414">
  <si>
    <t>Sachkosten</t>
  </si>
  <si>
    <t>in %</t>
  </si>
  <si>
    <t>Overhead</t>
  </si>
  <si>
    <t>DETAIL</t>
  </si>
  <si>
    <t>CHF</t>
  </si>
  <si>
    <t>TOTAL SACHKOSTEN</t>
  </si>
  <si>
    <t>TOTAL SUBCONTRACTING</t>
  </si>
  <si>
    <t>TOTAL PRAXISPARTNER</t>
  </si>
  <si>
    <t>Praxispartner</t>
  </si>
  <si>
    <t>TOTAL PERSONAL INTERN</t>
  </si>
  <si>
    <t>…</t>
  </si>
  <si>
    <t>zum selber beschriften und ausfüllen</t>
  </si>
  <si>
    <t xml:space="preserve">Bei Anlagen klären ob diese bereits HS-intern verfügbar sind. </t>
  </si>
  <si>
    <t>GESAMTPROJEKTKOSTEN</t>
  </si>
  <si>
    <t>ERFORDERLICHES MATCHING FUNDS TOTAL</t>
  </si>
  <si>
    <t>Anlagen unterhalb Aktivierunsgrenze</t>
  </si>
  <si>
    <t>TOTAL GERÄTE / ANLAGEN</t>
  </si>
  <si>
    <t>Beschaffungen von Anlagen grösser als 10 TCHF (UZH) oder 50 TCHF (übrige HS) gibt es keine DIZH Gelder.</t>
  </si>
  <si>
    <t>Zeile ist Beispiel und kann überschrieben werden. Idealerweise liegt eine Offerte vor.</t>
  </si>
  <si>
    <t>HS</t>
  </si>
  <si>
    <t>ZHAW</t>
  </si>
  <si>
    <t>UZH</t>
  </si>
  <si>
    <t>ZHdK</t>
  </si>
  <si>
    <t>PHZH</t>
  </si>
  <si>
    <t>Personalkosten</t>
  </si>
  <si>
    <t>PROJEKT-FINANZIERUNG:</t>
  </si>
  <si>
    <t>MATCHING FUNDS DECKUNG:</t>
  </si>
  <si>
    <t>MATCHING FUNDS TOTAL</t>
  </si>
  <si>
    <t>phzh</t>
  </si>
  <si>
    <t>Auflösung von Reserven</t>
  </si>
  <si>
    <t>Umschichtung aus bestehenden Erträgen</t>
  </si>
  <si>
    <t>Differenz</t>
  </si>
  <si>
    <t>z.B. Programmierung</t>
  </si>
  <si>
    <t>z.B. Beratungshonorar</t>
  </si>
  <si>
    <t>z.B. Webpage</t>
  </si>
  <si>
    <t>z.B. externer Event (läuft über Event-Agentur)</t>
  </si>
  <si>
    <t>z.B. Laptops</t>
  </si>
  <si>
    <t>z.B. Drucker</t>
  </si>
  <si>
    <t>Projekt-Bezeichnung:</t>
  </si>
  <si>
    <t>Antragsteller (Name, HS):</t>
  </si>
  <si>
    <t>beteiligte Hochschulen</t>
  </si>
  <si>
    <t>Person</t>
  </si>
  <si>
    <t>Aufgabe</t>
  </si>
  <si>
    <t>Monate</t>
  </si>
  <si>
    <t>Jahreskosten</t>
  </si>
  <si>
    <t>Doz</t>
  </si>
  <si>
    <t>ZHdK vorhanden</t>
  </si>
  <si>
    <t>WiMa</t>
  </si>
  <si>
    <t>benötigt</t>
  </si>
  <si>
    <t>DIZH-Institution</t>
  </si>
  <si>
    <t>overhead (vorhanden)</t>
  </si>
  <si>
    <t>Personalkategorien Planung</t>
  </si>
  <si>
    <t xml:space="preserve">Stundensätze für </t>
  </si>
  <si>
    <t>Jahresstunden</t>
  </si>
  <si>
    <t>Kosten pro Jahr</t>
  </si>
  <si>
    <t>Kosten pro Monat</t>
  </si>
  <si>
    <t>Kosten pro Tag</t>
  </si>
  <si>
    <t>Planung/Verrechnung</t>
  </si>
  <si>
    <t>für Planung</t>
  </si>
  <si>
    <t>in CHF</t>
  </si>
  <si>
    <t>bei 100% BG</t>
  </si>
  <si>
    <t>Prof</t>
  </si>
  <si>
    <t>Ass.</t>
  </si>
  <si>
    <t>ATP A</t>
  </si>
  <si>
    <t>ATP B</t>
  </si>
  <si>
    <t>ATP C</t>
  </si>
  <si>
    <t>ATP D</t>
  </si>
  <si>
    <t>ATP E</t>
  </si>
  <si>
    <t>Stundensätze-Inhalt:</t>
  </si>
  <si>
    <t>Brutto-Jahreslohn</t>
  </si>
  <si>
    <t>+ Arbeitgeber Sozialleistungen (AHV, IV, EO, ALV, VK, PK)</t>
  </si>
  <si>
    <t>+ Arbeitgeber Zulagen (FAK, UVG, Verpfl. Zulagen, Pauschalspesen Lohn)</t>
  </si>
  <si>
    <t>Berechnung Jahresstunden für Planung:</t>
  </si>
  <si>
    <t xml:space="preserve">Bezahlte Jahresarbeitszeit </t>
  </si>
  <si>
    <t>- Ø Ferien</t>
  </si>
  <si>
    <t>- Ø Feiertage</t>
  </si>
  <si>
    <t>- Ø Kurzabsenzen</t>
  </si>
  <si>
    <t>- persönliche Weiterbildung (bei Dozierenden/ILV)</t>
  </si>
  <si>
    <t>Berechnung Stundensatz:</t>
  </si>
  <si>
    <t xml:space="preserve">Stundensätze-Inhalt / Jahresstunden für Planung </t>
  </si>
  <si>
    <t>Optionen Finanzierung</t>
  </si>
  <si>
    <t>Faktoren</t>
  </si>
  <si>
    <t>TOTAL PERSONALKOSTEN ZHdK</t>
  </si>
  <si>
    <t>TOTAL PERSONALKOSTEN UZH</t>
  </si>
  <si>
    <t>TOTAL PERSONALKOSTEN ZHAW</t>
  </si>
  <si>
    <t>TOTAL PERSONALKOSTEN PHZH</t>
  </si>
  <si>
    <t>Besch-Grad</t>
  </si>
  <si>
    <t>Projekt-Bezeichnung</t>
  </si>
  <si>
    <t>Antragsteller (Name, HS)</t>
  </si>
  <si>
    <t xml:space="preserve">In den Zellen 1A - 4A müssen Angaben zum Projekt gemacht werden. </t>
  </si>
  <si>
    <t>VORGABEN FÜR ANRECHENBARE SACHKOSTEN</t>
  </si>
  <si>
    <t>1) es gibt keine Schwellenwerte für anrechenbare Sachkosten.</t>
  </si>
  <si>
    <t>2) Kosten können nur angerechnet werden, wenn sie im Rahmen des Gesuchs bewilligt wurden und für die Realisierung des Projekts unabdingbar sind.</t>
  </si>
  <si>
    <t>3) Nur Kosten angeben, welche nachvollziehbar sind.</t>
  </si>
  <si>
    <t>weiter zu beachten:</t>
  </si>
  <si>
    <t>VORGABEN FÜR SUBCONTRACTING</t>
  </si>
  <si>
    <t>Ausgaben für "Subcontracting"-Aufträge müssen von den Sachkosten getrennt werden.</t>
  </si>
  <si>
    <t>Erläuterungen:</t>
  </si>
  <si>
    <t>Beispiele:</t>
  </si>
  <si>
    <t>Programmierungen, Beratungen, Erstellen Web-Auftritt, Event-Agenturen etc.</t>
  </si>
  <si>
    <t>2) Falls vorhanden, Offerten über die Kostenzusammensetzung beilegen, damit die angegebenen Kosten nachvollziehbar sind.</t>
  </si>
  <si>
    <t>3) Kosten können nur angerechnet werden, wenn sie im Rahmen des Gesuchs bewilligt wurden und für die Realisierung des Projekts unabdingbar sind.</t>
  </si>
  <si>
    <t>Der Overhead beträgt immer 20% der Gesamtprojektkosten!</t>
  </si>
  <si>
    <t>Erläuterung:</t>
  </si>
  <si>
    <t>kalkulierte Projektkosten: 80%</t>
  </si>
  <si>
    <t>+ Overhead: 20%</t>
  </si>
  <si>
    <t>Vorgabe für den DIZH Sonderkredit:</t>
  </si>
  <si>
    <t xml:space="preserve">Auszug aus Konzept zum Innovationsprogramm: </t>
  </si>
  <si>
    <t>Die DIZH-Finanzierung im Innovationsprogramm muss auf der Ebene der Projekte im Verhältnis 50:50 aus anderweitigen Mitteln erbracht werden (Matching Funds, siehe OrgR Art. 26).</t>
  </si>
  <si>
    <t>Valide Eigenleistungen sind die Umschichtung bestehender Erträge der Hochschulen sowie die Neueinwerbung von Drittmitteln (siehe Aktennotiz der Bildungsdirektion vom 23. März 2020);</t>
  </si>
  <si>
    <t>die Auflösung von Reserven steht für das Innovationsprogramm ebenfalls zur Verfügung, siehe Aktennotiz vom 16.06.2020).</t>
  </si>
  <si>
    <t>Personal UZH (Übertrag aus "Personalkosten)</t>
  </si>
  <si>
    <t>Personal ZHAW (Übertrag aus "Personalkosten)</t>
  </si>
  <si>
    <t>Personal ZHdK (Übertrag aus "Personalkosten)</t>
  </si>
  <si>
    <t>Personal PHZH (Übertrag aus "Personalkosten)</t>
  </si>
  <si>
    <t>anteilmässige Projektkosten CHF</t>
  </si>
  <si>
    <t>Themen</t>
  </si>
  <si>
    <t>Subcontracting</t>
  </si>
  <si>
    <t>PROJEKT-BEZEICHNUNG</t>
  </si>
  <si>
    <t>KALKULATION OVERHEAD</t>
  </si>
  <si>
    <t>Kalkulation Overhead</t>
  </si>
  <si>
    <t>Infos zu Projekt-Finanzierung</t>
  </si>
  <si>
    <t>Erläuterungen</t>
  </si>
  <si>
    <t>ERLÄUTERUNGEN ZU DIESER WEGLEITUNG:</t>
  </si>
  <si>
    <t>wird vom Blatt "Personalkosten" direkt übernommen</t>
  </si>
  <si>
    <t>KALKULATION PERSONALKOSTEN:</t>
  </si>
  <si>
    <t>In diesen Zeilen können die Jahreskosten manuell eingegeben werden.</t>
  </si>
  <si>
    <t>kann beliebig ausgefüllt werden.</t>
  </si>
  <si>
    <t>Zelle 1A:</t>
  </si>
  <si>
    <t>Zelle 2A:</t>
  </si>
  <si>
    <t>Zelle 3A:</t>
  </si>
  <si>
    <t>Sofern es Sinn macht, kann sich eine Zeile auf mehrere Hochschulen beziehen.</t>
  </si>
  <si>
    <t>HINWEIS: Alle hier notierten Erklärungen und Erläuterungen sind in der Kalkulation (Zellen mit rotem Dreieck) als Notiz hinterlegt.</t>
  </si>
  <si>
    <t>Kostensätze ZHAW 2021</t>
  </si>
  <si>
    <t>gültig ab 01.01.2021 (Basis für Budget 2021)</t>
  </si>
  <si>
    <t>pro Stunde; Angaben in CHF</t>
  </si>
  <si>
    <t>unverändert gegenüber 2020</t>
  </si>
  <si>
    <t>In den Kostensätzen sind folgende Sozialleistungen/Zuschläge berücksichtigt:</t>
  </si>
  <si>
    <t>- Teuerung kumuliert seit 2016</t>
  </si>
  <si>
    <t>- AHV/ALV, BU/NBU, BVG: prozentuale Anteile gem. gesetzlichen Grundlagen</t>
  </si>
  <si>
    <t>- Zuschlag für Familienzulage</t>
  </si>
  <si>
    <t>- Zuschlag für DAG</t>
  </si>
  <si>
    <t>- allfälliger Zuschlag für Einmalzulagen</t>
  </si>
  <si>
    <t>- Führungszulagen</t>
  </si>
  <si>
    <t>Zuteilung der Mitarbeitenden zum entsprechenden Lohnintervall erfolgt auf Basis des Jahreslohnes 100%
(ggf. + Führungszulage) (z.B. Jahreslohn 95' = Lohnintervall C)</t>
  </si>
  <si>
    <t xml:space="preserve">
Personalkategorie</t>
  </si>
  <si>
    <t xml:space="preserve">Lohnintervall (in KCHF)
</t>
  </si>
  <si>
    <t>C [&lt;130']</t>
  </si>
  <si>
    <t>D [130'-170']</t>
  </si>
  <si>
    <t>E [&gt;170']</t>
  </si>
  <si>
    <r>
      <t>Dozierende / Lehrbeauftragte</t>
    </r>
    <r>
      <rPr>
        <vertAlign val="superscript"/>
        <sz val="12"/>
        <color theme="1"/>
        <rFont val="Arial"/>
        <family val="2"/>
      </rPr>
      <t xml:space="preserve"> 3)</t>
    </r>
  </si>
  <si>
    <r>
      <t>intern</t>
    </r>
    <r>
      <rPr>
        <vertAlign val="superscript"/>
        <sz val="12"/>
        <color theme="1"/>
        <rFont val="Arial"/>
        <family val="2"/>
      </rPr>
      <t xml:space="preserve"> 1)</t>
    </r>
  </si>
  <si>
    <r>
      <t>extern</t>
    </r>
    <r>
      <rPr>
        <i/>
        <vertAlign val="superscript"/>
        <sz val="12"/>
        <color theme="1"/>
        <rFont val="Arial"/>
        <family val="2"/>
      </rPr>
      <t xml:space="preserve"> 2)</t>
    </r>
  </si>
  <si>
    <t>B [&lt;90']</t>
  </si>
  <si>
    <t>C [90'-130']</t>
  </si>
  <si>
    <t>D [&gt;130']</t>
  </si>
  <si>
    <t>Wiss. Mitarbeitende</t>
  </si>
  <si>
    <t>Wiss. Assistierende</t>
  </si>
  <si>
    <t>Angestellte</t>
  </si>
  <si>
    <t>A [1 Kostensatz]</t>
  </si>
  <si>
    <t>Praktikanten / Lernende</t>
  </si>
  <si>
    <r>
      <rPr>
        <vertAlign val="superscript"/>
        <sz val="10"/>
        <color theme="1"/>
        <rFont val="Arial"/>
        <family val="2"/>
      </rPr>
      <t xml:space="preserve">1) </t>
    </r>
    <r>
      <rPr>
        <sz val="12"/>
        <color theme="1"/>
        <rFont val="Calibri"/>
        <family val="2"/>
        <scheme val="minor"/>
      </rPr>
      <t>intern = Kostensätze ohne Gemeinkostenzuschlag; für interne Stundenverrechnungen</t>
    </r>
  </si>
  <si>
    <r>
      <rPr>
        <i/>
        <vertAlign val="superscript"/>
        <sz val="10"/>
        <color theme="1"/>
        <rFont val="Arial"/>
        <family val="2"/>
      </rPr>
      <t xml:space="preserve">2) </t>
    </r>
    <r>
      <rPr>
        <i/>
        <sz val="10"/>
        <color theme="1"/>
        <rFont val="Arial"/>
        <family val="2"/>
      </rPr>
      <t>extern = Kostensätze mit Gemeinkostenzuschlag; Richtwerte für externe Stundenverrechnungen und Kalkulationen</t>
    </r>
  </si>
  <si>
    <r>
      <rPr>
        <vertAlign val="superscript"/>
        <sz val="10"/>
        <color theme="1"/>
        <rFont val="Arial"/>
        <family val="2"/>
      </rPr>
      <t xml:space="preserve">3) </t>
    </r>
    <r>
      <rPr>
        <sz val="12"/>
        <color theme="1"/>
        <rFont val="Calibri"/>
        <family val="2"/>
        <scheme val="minor"/>
      </rPr>
      <t>unter Berücksichtigung der Pauschale für Fortbildung &amp; allg. Hochschulaufgaben</t>
    </r>
  </si>
  <si>
    <r>
      <rPr>
        <b/>
        <sz val="10"/>
        <color rgb="FF0070C0"/>
        <rFont val="Arial"/>
        <family val="2"/>
      </rPr>
      <t>blau/fett</t>
    </r>
    <r>
      <rPr>
        <sz val="12"/>
        <color theme="1"/>
        <rFont val="Calibri"/>
        <family val="2"/>
        <scheme val="minor"/>
      </rPr>
      <t xml:space="preserve"> = Richtgrössen für die jeweilige Personalkategorie; Verwendung in der Budgetierung und für (Projekt-)Kalkulationen</t>
    </r>
  </si>
  <si>
    <t>=&gt; Lohnintervall, in dem erfahrungsgemäss die grösste Anzahl von Mitarbeitenden zu finden ist</t>
  </si>
  <si>
    <t>Dozierende / Lehrbeauftragte</t>
  </si>
  <si>
    <t>Antragsteller*in (Name, HS)</t>
  </si>
  <si>
    <t>SNF ist mit Istlöhnen</t>
  </si>
  <si>
    <t>std</t>
  </si>
  <si>
    <t>Wochen Ferien</t>
  </si>
  <si>
    <t>Feiertage</t>
  </si>
  <si>
    <t>4*42 Selbstausbildungszeit wird noch abgezogen</t>
  </si>
  <si>
    <t>Arbeitstage</t>
  </si>
  <si>
    <t>Einzubringende Eigenleistungen</t>
  </si>
  <si>
    <t>Einzubringende Eigenleistungen:</t>
  </si>
  <si>
    <t>Diese Wegleitung dient dazu, dem*r Antragsteller*in die geltenden Regeln sowie wichtige Erläuterungen für jeden Abschnitt darzulegen.</t>
  </si>
  <si>
    <t>Pro Hochschule gibt es ein Kalkulationsfenster mit 12 Zeilen. In den ersten 6 Zeilen sind fixe Standard-Kostensätze hinterlegt. Die letzten 6 Zeilen können beliebig überschrieben werden.</t>
  </si>
  <si>
    <t>4) Keine Reserveposten aufbauen!</t>
  </si>
  <si>
    <t>Ein Subcontractor ist typischerweise eine externe Firma die für das DIZH Projekt eine Arbeit erledigt, die nicht Hochschul-intern erbracht werden kann.</t>
  </si>
  <si>
    <t>- Sofern aus dem Subcontracting ein immaterieller Wert (z.B. Software) entsteht, kann dies unter Umständen zu einem Investitionsbedarf führen.</t>
  </si>
  <si>
    <r>
      <t>Grundsatz</t>
    </r>
    <r>
      <rPr>
        <sz val="12"/>
        <color rgb="FF000000"/>
        <rFont val="Helvetica"/>
        <family val="2"/>
      </rPr>
      <t>:</t>
    </r>
  </si>
  <si>
    <t>Diese Spaltentrennung ist erforderlich, damit die Finanzierung pro Hochschule separat ersichtlich ist.</t>
  </si>
  <si>
    <t>Std</t>
  </si>
  <si>
    <t>Std-Satz</t>
  </si>
  <si>
    <t>Personalkosten ZHdK:</t>
  </si>
  <si>
    <t>Die Jahreskosten im Verhältnis des ausgewählten Beschäftigungs-Grades und der Anzahl Monate.</t>
  </si>
  <si>
    <t>Personalkosten ZHAW:</t>
  </si>
  <si>
    <t>Std-Satz:</t>
  </si>
  <si>
    <t>Die Anzahl Stunden multipliziert mit dem internen Stunden-Satz.</t>
  </si>
  <si>
    <t>Personalkosten UZH:</t>
  </si>
  <si>
    <t>Personalkosten PHZH:</t>
  </si>
  <si>
    <t>Personal-Kategorie: DROP-DOWN der Personalkategorie gemäss Vorgaben ZHdK.</t>
  </si>
  <si>
    <t>Aufgabe: Rolle innerhalb des Projektes</t>
  </si>
  <si>
    <t>Besch-Grad: Der "Beschäftigungs-Grad" des Mitarbeiters im Projekt in %.</t>
  </si>
  <si>
    <t>Monate: Die Beschäftigungs-Dauer des Mitarbeiters in Monaten.</t>
  </si>
  <si>
    <t>Jahreskosten:</t>
  </si>
  <si>
    <t>anteilmässige Projektkosten:</t>
  </si>
  <si>
    <t>weisse Felder: Die Lohnkosten werden gemäss gewählter Personal-Kategorie automatisch übernommen.</t>
  </si>
  <si>
    <t xml:space="preserve">orange Felder: Die Jahreskosten können manuell eingegeben werden. </t>
  </si>
  <si>
    <t>Personal-Kategorie: DROP-DOWN der Personalkategorie gemäss Vorgaben ZHAW.</t>
  </si>
  <si>
    <t>Aufgabe: Rolle innerhalb des Projektes.</t>
  </si>
  <si>
    <t xml:space="preserve">Std: Stunden des Mitarbeiters für das Projekt (z.B. gemäss Projektplan) </t>
  </si>
  <si>
    <t>orange Felder: Kostensatz kann selber eingefügt werden.</t>
  </si>
  <si>
    <r>
      <t xml:space="preserve">weisse Felder: interne Kostensätze gemäss gewählter Personal-Kategorie. </t>
    </r>
    <r>
      <rPr>
        <sz val="12"/>
        <color theme="1"/>
        <rFont val="Helvetica"/>
        <family val="2"/>
      </rPr>
      <t>=&gt; Lohnintervall, in dem erfahrungsgemäss die grösste Anzahl von Mitarbeitenden zu finden ist.</t>
    </r>
  </si>
  <si>
    <t>VORGABEN FÜR PRAXISPARTNER</t>
  </si>
  <si>
    <t>Kalkulationsschema PHZH</t>
  </si>
  <si>
    <t>Kalkulationsschema UZH</t>
  </si>
  <si>
    <t>Kalkulationsschema ZHAW</t>
  </si>
  <si>
    <t>Kalkulationsschema ZHdK</t>
  </si>
  <si>
    <t>Beschaffungen von Geräten, Anlagen und Infrastrukturen welche für das Projekt unabdingbar sind und einen Nutzen von mindestens einem Jahr aufweisen.</t>
  </si>
  <si>
    <t>Ausgaben für Miete von Geräten müssen ebenfalls angegeben werden.</t>
  </si>
  <si>
    <t>UZH: 10 TCHF</t>
  </si>
  <si>
    <t>PHZH, ZHAW, ZHdK: 50 TCHF</t>
  </si>
  <si>
    <r>
      <rPr>
        <i/>
        <sz val="12"/>
        <color rgb="FF000000"/>
        <rFont val="Helvetica"/>
        <family val="2"/>
      </rPr>
      <t>Beispiele</t>
    </r>
    <r>
      <rPr>
        <sz val="12"/>
        <color rgb="FF000000"/>
        <rFont val="Helvetica"/>
        <family val="2"/>
      </rPr>
      <t>:</t>
    </r>
  </si>
  <si>
    <t xml:space="preserve">Schwellenwerte: </t>
  </si>
  <si>
    <t>Anschaffungen welche diese Schwellenwerte übersteigen, müssen Hochschul-intern beschafft werden und können nicht mit DIZH Geldern finanziert werden.</t>
  </si>
  <si>
    <t>Praxisnahe Beispiele für UZH:</t>
  </si>
  <si>
    <r>
      <t xml:space="preserve">Beschaffung 3D Drucker: Wert 30 TCHF. Muss von der UZH beschafft werden. </t>
    </r>
    <r>
      <rPr>
        <b/>
        <sz val="12"/>
        <color theme="1"/>
        <rFont val="Helvetica"/>
        <family val="2"/>
      </rPr>
      <t>Kein</t>
    </r>
    <r>
      <rPr>
        <sz val="12"/>
        <color theme="1"/>
        <rFont val="Helvetica"/>
        <family val="2"/>
      </rPr>
      <t xml:space="preserve"> Anspruch auf DIZH Gelder.</t>
    </r>
  </si>
  <si>
    <r>
      <t xml:space="preserve">Beschaffung von 10 Workstations: Wert je 5'000 CHF. --&gt; Gilt als Sammelbestellung und muss von der UZH beschafft werden. </t>
    </r>
    <r>
      <rPr>
        <b/>
        <sz val="12"/>
        <color theme="1"/>
        <rFont val="Helvetica"/>
        <family val="2"/>
      </rPr>
      <t>Kein</t>
    </r>
    <r>
      <rPr>
        <sz val="12"/>
        <color theme="1"/>
        <rFont val="Helvetica"/>
        <family val="2"/>
      </rPr>
      <t xml:space="preserve"> Anspruch auf DIZH Gelder.</t>
    </r>
  </si>
  <si>
    <r>
      <t xml:space="preserve">Eine SW-Plattform muss für das Projekt entwickelt werden. Kosten: 60 TCHF. --&gt; Wird als "immaterielle Anlage" deklariert und muss von der UZH finanziert werden. </t>
    </r>
    <r>
      <rPr>
        <b/>
        <sz val="12"/>
        <color theme="1"/>
        <rFont val="Helvetica"/>
        <family val="2"/>
      </rPr>
      <t>Kein</t>
    </r>
    <r>
      <rPr>
        <sz val="12"/>
        <color theme="1"/>
        <rFont val="Helvetica"/>
        <family val="2"/>
      </rPr>
      <t xml:space="preserve"> Anspruch auf DIZH Gelder.</t>
    </r>
  </si>
  <si>
    <t>Beschaffung von "Oculus Quest" Umgebung: 8 TCHF. Kann durch DIZH Gelder finanziert werden.</t>
  </si>
  <si>
    <t>Praxisnahe Beispiele für PHZH, ZHAW &amp; ZHdK:</t>
  </si>
  <si>
    <t>Beschaffung 3D Drucker: Wert 30 TCHF. Kann durch DIZH Gelder finanziert werden.</t>
  </si>
  <si>
    <t>Beschaffung von 10 Workstations: Wert je 5'000 CHF. Kann durch DIZH Gelder finanziert werden.</t>
  </si>
  <si>
    <r>
      <t xml:space="preserve">Eine SW-Plattform muss für das Projekt entwickelt werden. Kosten: 60 TCHF. --&gt; Wird als "immaterielle Anlage" deklariert und muss von der HS finanziert werden. </t>
    </r>
    <r>
      <rPr>
        <b/>
        <sz val="12"/>
        <color theme="1"/>
        <rFont val="Helvetica"/>
        <family val="2"/>
      </rPr>
      <t>Kein</t>
    </r>
    <r>
      <rPr>
        <sz val="12"/>
        <color theme="1"/>
        <rFont val="Helvetica"/>
        <family val="2"/>
      </rPr>
      <t xml:space="preserve"> Anspruch auf DIZH Gelder.</t>
    </r>
  </si>
  <si>
    <t>Betreffend der Finanzierung gibt es momentan keine geltende Regelung und daher können diese Beträge nicht für die DIZH Gelder berücksichtigt werden.</t>
  </si>
  <si>
    <t>Daher ist es wichtig, den monetären Wert dieser Zusammenarbeit mit dem externen Praxispartner in den dafür vorgesehenen Zeilen anzugeben.</t>
  </si>
  <si>
    <t>Das heisst die Hochschulen dürfen im Moment die "In-Kind Leistungen" der Praxispartner im Rahmen des DIZH Finanzreportings nicht inkludieren.</t>
  </si>
  <si>
    <t>abzüglich Praxispartner</t>
  </si>
  <si>
    <t>Freie universitäre Mittel des Lehrstuhls bzw. des Instituts (no earmarked funds) als Cash</t>
  </si>
  <si>
    <t>-</t>
  </si>
  <si>
    <t xml:space="preserve">Personaleinsatz von Personen (Doktoranden, Post-Docs, Assistenten) bezahlt aus freien Mitteln des Lehrstuhls bzw. des Instituts; </t>
  </si>
  <si>
    <t>Monetarisiert durch jeweiligen Stundenansatz, wird vom jeweiligen Vorgesetzten bestätigt oder auch hinterlegtem Kostensplit auf das DIZH-Projekt</t>
  </si>
  <si>
    <t>Arbeitsleistung des Lehrstuhlinhabers/Professors (sofern es keine Drittmittelprofessur ist oder weiterverrechnet wird) ;</t>
  </si>
  <si>
    <t>Monetarisiert durch jeweiligen Stundenansatz, wird durch Antragsteller selbst bestätigt</t>
  </si>
  <si>
    <t>Es wird jeweils das gesamte Drittmittel berücksichtigt (bzw. alle darauf verbuchten Ausgaben, sei es Betriebs- oder Personalaufwand)</t>
  </si>
  <si>
    <t>Folgende Drittmittel können verwendet werden: </t>
  </si>
  <si>
    <t>Drittmittel (no earmarked funds) mit direktem Bezug zum Projektthema (gemäss DIZH-Reglement)</t>
  </si>
  <si>
    <t>Soll nur ein (teilweiser) Personaleinsatz von drittmittelfinanzierten Personen und nicht das gesamte Drittmittel berücksichtigt werden, gibt es folgende Möglichkeiten:</t>
  </si>
  <si>
    <t>Personaleinsatz von Personen (Doktoranden, Post-Docs, Assistenten) bezahlt aus Drittmittel mit direktem Bezug zum Projektthema;</t>
  </si>
  <si>
    <t>Personaleinsatz von Personen (Doktoranden, Post-Docs, Assistenten) bezahlt aus Drittmittel, bei denen der Geldgeber einer Umwidmung zugestimmt hat;</t>
  </si>
  <si>
    <t>Personaleinsatz von (Stiftungs-/Drittmittel)Professuren; der Geldgeber muss der Umwidmung zugestimmt haben, sofern nicht bereits in der Stiftungsvereinbarung etc geregelt:</t>
  </si>
  <si>
    <t>a) Cash-Leistungen (verfügbares Geld um bestimmte Ausgaben tätigen zu können): </t>
  </si>
  <si>
    <t>b) in-kind-Leistungen (eine bereits laufende Anstellung die möglicherweise auf das Projeke umgebucht werden kann): </t>
  </si>
  <si>
    <t>Geräte / Anlagen / Infrastruktur</t>
  </si>
  <si>
    <t>GERÄTE / ANLAGEN / INFRASTRUKTUR</t>
  </si>
  <si>
    <t>Drittmittel, bei denen der Geldgeber einer Umwidmung zugestimmt hat.</t>
  </si>
  <si>
    <t>Monetarisiert durch jeweiligen Stundenansatz, wird vom jeweiligen Vorgesetzten bestätigt.</t>
  </si>
  <si>
    <t>Open Access Kosten, Mietkosten, Versicherungen, Werbe-Kosten, Druckkosten etc.</t>
  </si>
  <si>
    <t>Spesen: z.B. Reisekosten für Konferenzbesuche, Kosten für Einladen von Referenten an Workshops, Kosten für Catering oder andere Verpflegung etc.</t>
  </si>
  <si>
    <t>Hilfsassistenzen</t>
  </si>
  <si>
    <t>Post-Docs</t>
  </si>
  <si>
    <t>Lohnklasse 10 mit LS 3 - 11</t>
  </si>
  <si>
    <t>Mittelwert</t>
  </si>
  <si>
    <t>Doktoranden</t>
  </si>
  <si>
    <t>Pensum</t>
  </si>
  <si>
    <t>Lohnklasse 18/03</t>
  </si>
  <si>
    <t>Person: Name des Mitarbeiters. Ist für DIZH nicht relevant und muss nicht zwingend ausgefüllt werden, kann aber für den Antragsteller als Hilfe dienen.</t>
  </si>
  <si>
    <t>Personal-Kategorie: DROP-DOWN der Personalkategorie gemäss Vorgaben UZH</t>
  </si>
  <si>
    <t>Für UZH Personal stehen nur drei Kategorien als "Drop Down" zur Auswahl:</t>
  </si>
  <si>
    <t>1) Hilfassistenzen:</t>
  </si>
  <si>
    <t>2) Doktoranden:</t>
  </si>
  <si>
    <t>alle anderen Personalkategorien können manuell in den dafür vorgesehenen Zeilen eingegeben werden.</t>
  </si>
  <si>
    <t>Zeilen mit Dropdown Menu in der Spalte "Personal-Kategorie"</t>
  </si>
  <si>
    <t>Laborgeräte, Maschinen, Instrumente, Werkzeuge, Hardware (inkl. Betriebssoftware), Drucker, Fahrzeuge, Mobiliar, Software, Lizenzen, Patente etc.</t>
  </si>
  <si>
    <t>ATP</t>
  </si>
  <si>
    <t>Personal-Kategorie: DROP-DOWN der Personalkategorie gemäss Vorgaben PHZH.</t>
  </si>
  <si>
    <t>Prof.: 90 CHF</t>
  </si>
  <si>
    <t>Doz.: 90 CHF</t>
  </si>
  <si>
    <t>Wima: 70 CHF</t>
  </si>
  <si>
    <t>Wiss. Assistierende: 40 CHF</t>
  </si>
  <si>
    <t>Es gelten folgende Stunden-Sätze (und diese werden mit 1'900 Std multipliziert):</t>
  </si>
  <si>
    <t>Hingegen dürfen Anschaffungen von Geräten &amp; Anlagen unterhalb dieses Schwellenwertes für den DIZH Kredit angegeben werden.</t>
  </si>
  <si>
    <t>GESAMTPROJEKTKOSTEN (mit PP)</t>
  </si>
  <si>
    <t>GESAMTPROJEKTKOSTEN (ohne PP)</t>
  </si>
  <si>
    <t>GESAMTPROJEKTKOSTEN INKL. OH</t>
  </si>
  <si>
    <t>OVERHEAD (OH)</t>
  </si>
  <si>
    <t>Hilfsassistierende ohne Bachelor (100% Pensum; LK10/LS03-11)</t>
  </si>
  <si>
    <t>Hilfsassistierende MIT Bachelor (100% Pensum, LK 13/LS03-11)</t>
  </si>
  <si>
    <t>Doktorierende 1. Jahr (idR 60% Pensum)</t>
  </si>
  <si>
    <t>Doktorierende 2. Jahr (idR 60% Pensum)</t>
  </si>
  <si>
    <t>Doktorierende 3. u. 4. Jahr (idR 60% Pensum)</t>
  </si>
  <si>
    <t>Post-Docs (100% Pensum, LK 18/LS03)</t>
  </si>
  <si>
    <t>inkl. Soz. leistungen</t>
  </si>
  <si>
    <t>Personal-Kategorie</t>
  </si>
  <si>
    <t>Eingeworbene/einzuwerbende Drittmittel</t>
  </si>
  <si>
    <t>Drittmittel, die von Projektpartnern (z.B. Cashbeiträge von Praxispartnern) zur Verfügung gestellt werden und auf einem Drittmittelkonto landen.</t>
  </si>
  <si>
    <t xml:space="preserve">Für ZHAW-Finanzierungsanteile gilt: Es sind mind. 6.6% der Gesamtkosten an eingeworbenen Drittmitteln nachzuweisen.  </t>
  </si>
  <si>
    <t>WEGLEITUNG FÜR DIZH KALKULATION</t>
  </si>
  <si>
    <t>Für jede beteiligte Hochschule gibt es separate Spalten: PHZH: Spalte E; UZH: Spalte H; ZHAW: Spalte K; ZHdK: Spalte N.</t>
  </si>
  <si>
    <t>Hilfassistenzen ohne Bachelor:</t>
  </si>
  <si>
    <t>Hilfassistenzen mit Bachelor:</t>
  </si>
  <si>
    <t>= GESAMTPROJEKTKOSTEN inkl. OH: 100%</t>
  </si>
  <si>
    <t>Die Auflösung von Reserven ist in der Regel auf Stufe Hochschul-Leitung zu bestimmen.</t>
  </si>
  <si>
    <t>Laufzeit in Monaten</t>
  </si>
  <si>
    <t>Fehlende Eigenleistungen</t>
  </si>
  <si>
    <t>TOTAL GESICHERTE EIGENLEISTUNGEN</t>
  </si>
  <si>
    <t>Auflösung von Reserven (gesichert)</t>
  </si>
  <si>
    <t>Umschichtung aus bestehenden Erträgen (gesichert)</t>
  </si>
  <si>
    <t>Eingeworbene/einzuwerbende Drittmittel (gesichert)</t>
  </si>
  <si>
    <r>
      <rPr>
        <sz val="12"/>
        <color theme="1"/>
        <rFont val="Helvetica"/>
        <family val="2"/>
      </rPr>
      <t xml:space="preserve">Beantragte DIZH Gelder müssen mit mindestens 50% Eigenleistungs-Anteil gedeckt sein. Davon sind 20% fix Overhead --&gt;30% sind selber einzubringen. </t>
    </r>
    <r>
      <rPr>
        <sz val="12"/>
        <color rgb="FF000000"/>
        <rFont val="Helvetica"/>
        <family val="2"/>
      </rPr>
      <t>(siehe Auszug aus Konzept).</t>
    </r>
  </si>
  <si>
    <t>SOZ.LSTG IN %</t>
  </si>
  <si>
    <t>Assistierende (100% Pensum, LK 17/LS03)</t>
  </si>
  <si>
    <r>
      <t xml:space="preserve">Zahlen können in </t>
    </r>
    <r>
      <rPr>
        <b/>
        <i/>
        <sz val="12"/>
        <color theme="1"/>
        <rFont val="Arial"/>
        <family val="2"/>
      </rPr>
      <t>hell orangen</t>
    </r>
    <r>
      <rPr>
        <sz val="12"/>
        <color theme="1"/>
        <rFont val="Arial"/>
        <family val="2"/>
      </rPr>
      <t xml:space="preserve"> Felder eingegeben werden.</t>
    </r>
  </si>
  <si>
    <r>
      <t xml:space="preserve">Zahlen können in </t>
    </r>
    <r>
      <rPr>
        <b/>
        <i/>
        <sz val="12"/>
        <color theme="1"/>
        <rFont val="Arial"/>
        <family val="2"/>
      </rPr>
      <t>hell grünen</t>
    </r>
    <r>
      <rPr>
        <sz val="12"/>
        <color theme="1"/>
        <rFont val="Arial"/>
        <family val="2"/>
      </rPr>
      <t xml:space="preserve"> Felder eingegeben werden.</t>
    </r>
  </si>
  <si>
    <r>
      <t xml:space="preserve">KOMMENTAR </t>
    </r>
    <r>
      <rPr>
        <b/>
        <sz val="8"/>
        <color theme="1"/>
        <rFont val="Arial Black"/>
        <family val="2"/>
      </rPr>
      <t>(können nach belieben überschrieben werden)</t>
    </r>
  </si>
  <si>
    <t xml:space="preserve">GEFORDERTE DIZH GELDER </t>
  </si>
  <si>
    <t>Jahre</t>
  </si>
  <si>
    <t>Teuerungsrate</t>
  </si>
  <si>
    <t>Berechnete Kosten</t>
  </si>
  <si>
    <t>Teuerung in CHF</t>
  </si>
  <si>
    <t>Jahr 1</t>
  </si>
  <si>
    <t>Jahr 2</t>
  </si>
  <si>
    <t>Jahr 3</t>
  </si>
  <si>
    <t>Jahr 4</t>
  </si>
  <si>
    <t>Jahr 5</t>
  </si>
  <si>
    <t>Jahr 6</t>
  </si>
  <si>
    <t>Jahr 7</t>
  </si>
  <si>
    <t>Jahr 8</t>
  </si>
  <si>
    <t>Jahr 9</t>
  </si>
  <si>
    <t>Jahr 10</t>
  </si>
  <si>
    <t>Jahr 11</t>
  </si>
  <si>
    <t>Jahr 12</t>
  </si>
  <si>
    <t>Jahr 13</t>
  </si>
  <si>
    <t>Jahr 14</t>
  </si>
  <si>
    <t>Jahr 15</t>
  </si>
  <si>
    <t>Jahr 16</t>
  </si>
  <si>
    <t>Jahr 17</t>
  </si>
  <si>
    <t>Jahr 18</t>
  </si>
  <si>
    <t>Jahr 19</t>
  </si>
  <si>
    <t>Jahr 20</t>
  </si>
  <si>
    <t>Zukünftiger Wert</t>
  </si>
  <si>
    <t>Beteiligte Hochschulen</t>
  </si>
  <si>
    <t>Berechnetes End-Datum</t>
  </si>
  <si>
    <t>Berechnet in Jahren</t>
  </si>
  <si>
    <t>Laufzeit in Monaten:</t>
  </si>
  <si>
    <t>beteiligte Hochschulen:</t>
  </si>
  <si>
    <t>inkl. Soz.lstg</t>
  </si>
  <si>
    <t>offizielle Kostensätze der Personalkosten der UZH für 2022</t>
  </si>
  <si>
    <t>offizielle Personalkostensätze der ZHAW für das Jahr 2022</t>
  </si>
  <si>
    <t>Wochen</t>
  </si>
  <si>
    <t>offizielle Personal Kostensätze der ZHdK für das Jahr 2022</t>
  </si>
  <si>
    <t>Offizielle Personal Kostensätze der PHZH für das Jahr 2022</t>
  </si>
  <si>
    <t>14 Jahre</t>
  </si>
  <si>
    <t>15 Jahre</t>
  </si>
  <si>
    <t>Ø 2009 - 2022</t>
  </si>
  <si>
    <t>Ø 2009 - 2023</t>
  </si>
  <si>
    <t>RRB-2022-1693</t>
  </si>
  <si>
    <t>RRB-2021-1215</t>
  </si>
  <si>
    <t>TEUERUNG</t>
  </si>
  <si>
    <t>BSP1</t>
  </si>
  <si>
    <t>BSP 2</t>
  </si>
  <si>
    <t>Jahr</t>
  </si>
  <si>
    <t>in &amp;</t>
  </si>
  <si>
    <t>RRB Bezug</t>
  </si>
  <si>
    <t>RRB-2020-1099</t>
  </si>
  <si>
    <t>RRB-2019-0984</t>
  </si>
  <si>
    <t>RRB-2018-0997</t>
  </si>
  <si>
    <t>RRB-2017-1008</t>
  </si>
  <si>
    <t>RRB-2016-1032</t>
  </si>
  <si>
    <t>RRB-2015-1001</t>
  </si>
  <si>
    <t>RRB-2014-1135</t>
  </si>
  <si>
    <t>RRB-2013-1215</t>
  </si>
  <si>
    <t>RRB-2012-1111</t>
  </si>
  <si>
    <t>RRB-2011-1317</t>
  </si>
  <si>
    <t>RRB-2010-1641</t>
  </si>
  <si>
    <t>RRB-2009-1988</t>
  </si>
  <si>
    <t>RRB-2008-1885</t>
  </si>
  <si>
    <t>Offizielle Personal Kostensätze der PHZH für das Jahr 2023</t>
  </si>
  <si>
    <t>offizielle Kostensätze der Personalkosten der UZH für 2023</t>
  </si>
  <si>
    <t>Soz.Lst</t>
  </si>
  <si>
    <t>Das Blatt wurde gesperrt und ist ohne Passwort geschützt und bei Bedarf kann der Blattschutz aufgehoben werden.</t>
  </si>
  <si>
    <t>Zelle 1E:</t>
  </si>
  <si>
    <t>Geplantes Startdatum</t>
  </si>
  <si>
    <t>Zelle 2E:</t>
  </si>
  <si>
    <t>Lohnklasse 10. Lohnstufen 03. CHF 73’263 für einen Jahreslohn mit 100% Pensum (inkl. 14 % Sozialleistungen).</t>
  </si>
  <si>
    <t>Lohnklasse 10. Lohnstufen 03. CHF 84'847 für einen Jahreslohn mit 100% Pensum (inkl. 14 % Sozialleistungen).</t>
  </si>
  <si>
    <t>Gem. UZH Einreihungsrichtlinien: 60% Pensum. Die Jahreslöhne (inkl. 14.5 % Sozialleistungen) sind folgende:</t>
  </si>
  <si>
    <t>--&gt; Das Pensum muss in Spalte E angepasst werden. Meistens: 60%!</t>
  </si>
  <si>
    <t>Doktorierende 2. Jahr -&gt; CHF 92'631  / Bei 60% Pensum: CHF 55'578</t>
  </si>
  <si>
    <t>Doktorierende 3. u. 4. Jahr -&gt; CHF 95'431  / Bei 60% Pensum: CHF 57'296</t>
  </si>
  <si>
    <t>Doktorierende 1. Jahr  -&gt; CHF 89'768  / Bei 60% Pensum: CHF 53'861</t>
  </si>
  <si>
    <t>Post Docs: Lohnklasse 18 mit Lohnstufe 03. Ergibt einen Jahreslohn (inkl. 15 % Sozialleistungen) von CHF 115'276 mit 100% Pensum.</t>
  </si>
  <si>
    <t>Research Assistant: Lohnklasse 17 mit Lohnstufe 03: Jahreslohn (inkl. 15% Sozialleistungen): CHF 108'184 mit 100% Pensum.</t>
  </si>
  <si>
    <t>ATP (undifferenziert): 57 CHF</t>
  </si>
  <si>
    <t>Alle Felder in Spalte A (Zeilen 23 bis 28) können beliebig überschrieben und bezeichnet werden. Bitte möglichst genaue und gut nachvollziehbare Bezeichnungen angeben.</t>
  </si>
  <si>
    <t>INFOS ZU PROJEKT-FINANZIERUNG (ab Zeile 61)</t>
  </si>
  <si>
    <t>zusätzliche Linien: Zeile 17 markieren und mit 'ctrl c' und 'ctrl +'  einfügen</t>
  </si>
  <si>
    <t>Linien einfügen: Zeile 17 (inkl. Dropdown Menu) respektive Zeile 22 (ohne Dropdown Menu) markieren und mit 'ctrl c' und 'ctrl +' eine weitere einfügen</t>
  </si>
  <si>
    <t>Zellen 1K und 2K werden automatisch berechnet</t>
  </si>
  <si>
    <t>Linien einfügen: Zeile 34 (inkl. Dropdown Menu) respektive Zeile 39 (ohne Dropdown Menu) markieren und mit 'ctrl c' und 'ctrl +' eine weitere einfügen</t>
  </si>
  <si>
    <t>Linien einfügen: Zeile 68 (inkl. Dropdown Menu) respektive Zeile 73 (ohne Dropdown Menu) markieren und mit 'ctrl c' und 'ctrl +' eine weitere einfügen</t>
  </si>
  <si>
    <t>Linien einfügen: Zeile 51 (inkl. Dropdown Menu) respektive Zeile 56 (ohne Dropdown Menu) markieren und mit 'ctrl c' und 'ctrl +' eine weitere einfügen</t>
  </si>
  <si>
    <t>--&gt; Alle anderen Felder sind für Eingaben gesperrt.</t>
  </si>
  <si>
    <t>zusätzliche Linien: Zeile 25 markieren und mit 'ctrl c' und 'ctrl +'  einfügen</t>
  </si>
  <si>
    <t>zusätzliche Linien: Zeile 32 markieren und mit 'ctrl c' und 'ctrl +'  einfügen</t>
  </si>
  <si>
    <t>zusätzliche Linien: Zeile 39 markieren und mit 'ctrl c' und 'ctrl +'  einfügen</t>
  </si>
  <si>
    <t>zusätzliche Linien: Zeile 47 markieren und mit 'ctrl c' und 'ctrl +'  einfügen</t>
  </si>
  <si>
    <t>zusätzliche Linien: Zeile 71 markieren und mit 'ctrl c' und 'ctrl +'  einfügen</t>
  </si>
  <si>
    <t>zusätzliche Linien: Zeile 78 markieren und mit 'ctrl c' und 'ctrl +'  einfügen</t>
  </si>
  <si>
    <t>zusätzliche Linien: Zeile 85 markieren und mit 'ctrl c' und 'ctrl +'  einfügen</t>
  </si>
  <si>
    <t>Der Overhead-Zuschlag ist ein fixer kalkulatorischer Aufschlag pro Projekt.</t>
  </si>
  <si>
    <t>Insgesamt fallen in einem Projekt 25% Overhead auf den Primärmitteln an. Dies entspricht 20% von den Gesamtprojektkosten (inklusive Overhead) und ist unabhängig vom Finanzierungssplit.</t>
  </si>
  <si>
    <t>Die Kalkulation des Overheads ist bereits in der Kalkulation fest integriert und wird automatisch richtig berechnet.</t>
  </si>
  <si>
    <t>Das Total wird direkt ins "DIZH Budget Kalkulation" übernommen.</t>
  </si>
  <si>
    <t>Folglich wird im Blatt "DIZH Budget Kalkulation" der ermittelte Wert der Leistungen der involvierten Praxispartner vom Total der direkten Projektkosten subtrahiert.</t>
  </si>
  <si>
    <t>Da jede Hochschule eine unterschiedliche Vorgehensweise kennt, ihre Personalkosten zu kalkulieren, gibt es pro Hochschule eine separate Erläuterung.</t>
  </si>
  <si>
    <t>- Ob ein immaterieller Wert entsteht, hängt von verschiedenen Faktoren ab und dies muss die Finanzabteilung der jeweiligen Hochschule klären.</t>
  </si>
  <si>
    <t>Finanzierungsnachweise der Gesamt-Projektkosten: Aufgeteilt auf DIZH Sonderkredit und einzubringende Eigenleistungen (EL) der Hochschulen (erforderliches Matching Funds).</t>
  </si>
  <si>
    <t>Die Excel-Kalkulation "DIZH Budget Kalkulation" muss zwingend ausgefüllt werden, damit das Projekt-Budget einheitlich mit den gülten Voraussetzungen kalkuliert wird.</t>
  </si>
  <si>
    <t>Die Personalkosten werden über das separate Blatt "Personalkosten" eingegeben. Das Total pro Hochschule wird automatisch ins Blatt "DIZH Budget Kalkulation" übertragen.</t>
  </si>
  <si>
    <t>Bei vielen "Calls" wird eine Vernetzung von DIZH-Partnerhochschulen mit gesellschaftlichen Akteur*innen (Praxispartnern) gefordert.</t>
  </si>
  <si>
    <t>1) Höchstens 20% der Gesamtprojektkosten.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</si>
</sst>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 #\'##0.00_ ;_ * \-#\'##0.00_ ;_ * &quot;-&quot;??_ ;_ @_ "/>
    <numFmt numFmtId="166" formatCode="_-* #\'##0_-;\-* #\'##0_-;_-* &quot;-&quot;??_-;_-@_-"/>
    <numFmt numFmtId="167" formatCode="_ * #,##0.00_ ;_ * \-#,##0.00_ ;_ * &quot;-&quot;??_ ;_ @_ "/>
    <numFmt numFmtId="168" formatCode="_ * #,##0_ ;_ * \-#,##0_ ;_ * &quot;-&quot;??_ ;_ @_ "/>
    <numFmt numFmtId="169" formatCode="_-* #\'##0.0_-;\-* #\'##0.0_-;_-* &quot;-&quot;??_-;_-@_-"/>
    <numFmt numFmtId="170" formatCode="0.0%"/>
    <numFmt numFmtId="171" formatCode="#,##0.00_ ;\-#,##0.00\ "/>
  </numFmts>
  <fonts count="78">
    <font>
      <sz val="12"/>
      <color theme="1"/>
      <name val="Calibri"/>
      <family val="2"/>
      <scheme val="minor"/>
    </font>
    <font>
      <sz val="12"/>
      <color theme="1"/>
      <name val="Calibri"/>
      <family val="2"/>
      <scheme val="minor"/>
    </font>
    <font>
      <sz val="10"/>
      <color rgb="FF000000"/>
      <name val="Tahoma"/>
      <family val="2"/>
    </font>
    <font>
      <b/>
      <sz val="10"/>
      <color rgb="FF000000"/>
      <name val="Tahoma"/>
      <family val="2"/>
    </font>
    <font>
      <sz val="10"/>
      <color rgb="FF000000"/>
      <name val="Calibri"/>
      <family val="2"/>
    </font>
    <font>
      <b/>
      <sz val="10"/>
      <color rgb="FF000000"/>
      <name val="Calibri"/>
      <family val="2"/>
    </font>
    <font>
      <sz val="11"/>
      <color theme="1"/>
      <name val="HelveticaNeueLT Com 55 Roman"/>
      <family val="2"/>
    </font>
    <font>
      <sz val="10"/>
      <color theme="1"/>
      <name val="HelveticaNeueLT Com 55 Roman"/>
      <family val="2"/>
    </font>
    <font>
      <b/>
      <sz val="10"/>
      <color theme="1"/>
      <name val="HelveticaNeueLT Com 55 Roman"/>
      <family val="2"/>
    </font>
    <font>
      <sz val="10"/>
      <name val="HelveticaNeueLT Com 55 Roman"/>
      <family val="2"/>
    </font>
    <font>
      <b/>
      <sz val="11"/>
      <name val="HelveticaNeueLT Com 55 Roman"/>
      <family val="2"/>
    </font>
    <font>
      <i/>
      <sz val="8"/>
      <name val="HelveticaNeueLT Com 55 Roman"/>
      <family val="2"/>
    </font>
    <font>
      <b/>
      <sz val="10"/>
      <color rgb="FF000000"/>
      <name val="+mn-lt"/>
      <charset val="1"/>
    </font>
    <font>
      <sz val="10"/>
      <color rgb="FF000000"/>
      <name val="+mn-lt"/>
      <charset val="1"/>
    </font>
    <font>
      <i/>
      <sz val="10"/>
      <color rgb="FF000000"/>
      <name val="+mn-lt"/>
      <charset val="1"/>
    </font>
    <font>
      <u/>
      <sz val="12"/>
      <color theme="10"/>
      <name val="Calibri"/>
      <family val="2"/>
      <scheme val="minor"/>
    </font>
    <font>
      <sz val="10"/>
      <color theme="1"/>
      <name val="Arial"/>
      <family val="2"/>
    </font>
    <font>
      <b/>
      <sz val="14"/>
      <color theme="1"/>
      <name val="Arial"/>
      <family val="2"/>
    </font>
    <font>
      <i/>
      <sz val="10"/>
      <color theme="1"/>
      <name val="Arial"/>
      <family val="2"/>
    </font>
    <font>
      <i/>
      <sz val="9"/>
      <name val="Arial"/>
      <family val="2"/>
    </font>
    <font>
      <sz val="10"/>
      <name val="Arial"/>
      <family val="2"/>
    </font>
    <font>
      <b/>
      <sz val="9"/>
      <name val="Arial"/>
      <family val="2"/>
    </font>
    <font>
      <b/>
      <sz val="9"/>
      <color theme="1"/>
      <name val="Arial"/>
      <family val="2"/>
    </font>
    <font>
      <sz val="12"/>
      <color theme="1"/>
      <name val="Arial"/>
      <family val="2"/>
    </font>
    <font>
      <vertAlign val="superscript"/>
      <sz val="12"/>
      <color theme="1"/>
      <name val="Arial"/>
      <family val="2"/>
    </font>
    <font>
      <b/>
      <sz val="12"/>
      <color rgb="FF0070C0"/>
      <name val="Arial"/>
      <family val="2"/>
    </font>
    <font>
      <i/>
      <sz val="12"/>
      <color theme="1"/>
      <name val="Arial"/>
      <family val="2"/>
    </font>
    <font>
      <i/>
      <vertAlign val="superscript"/>
      <sz val="12"/>
      <color theme="1"/>
      <name val="Arial"/>
      <family val="2"/>
    </font>
    <font>
      <b/>
      <i/>
      <sz val="12"/>
      <color rgb="FF0070C0"/>
      <name val="Arial"/>
      <family val="2"/>
    </font>
    <font>
      <vertAlign val="superscript"/>
      <sz val="10"/>
      <color theme="1"/>
      <name val="Arial"/>
      <family val="2"/>
    </font>
    <font>
      <i/>
      <vertAlign val="superscript"/>
      <sz val="10"/>
      <color theme="1"/>
      <name val="Arial"/>
      <family val="2"/>
    </font>
    <font>
      <b/>
      <sz val="10"/>
      <color rgb="FF0070C0"/>
      <name val="Arial"/>
      <family val="2"/>
    </font>
    <font>
      <sz val="10"/>
      <color theme="1"/>
      <name val="Calibri"/>
      <family val="2"/>
      <scheme val="minor"/>
    </font>
    <font>
      <b/>
      <sz val="10"/>
      <color theme="1"/>
      <name val="HelveticaNeueLT Com 55 Roman"/>
    </font>
    <font>
      <sz val="12"/>
      <color theme="1"/>
      <name val="Helvetica"/>
      <family val="2"/>
    </font>
    <font>
      <b/>
      <sz val="12"/>
      <color theme="1"/>
      <name val="Helvetica"/>
      <family val="2"/>
    </font>
    <font>
      <u/>
      <sz val="12"/>
      <color theme="10"/>
      <name val="Helvetica"/>
      <family val="2"/>
    </font>
    <font>
      <i/>
      <sz val="12"/>
      <color theme="1"/>
      <name val="Helvetica"/>
      <family val="2"/>
    </font>
    <font>
      <sz val="12"/>
      <name val="Helvetica"/>
      <family val="2"/>
    </font>
    <font>
      <b/>
      <sz val="12"/>
      <color rgb="FF000000"/>
      <name val="Helvetica"/>
      <family val="2"/>
    </font>
    <font>
      <sz val="12"/>
      <color rgb="FF000000"/>
      <name val="Helvetica"/>
      <family val="2"/>
    </font>
    <font>
      <i/>
      <sz val="12"/>
      <color rgb="FF000000"/>
      <name val="Helvetica"/>
      <family val="2"/>
    </font>
    <font>
      <b/>
      <i/>
      <sz val="12"/>
      <color theme="1"/>
      <name val="Helvetica"/>
      <family val="2"/>
    </font>
    <font>
      <sz val="10"/>
      <color theme="1"/>
      <name val="Helvetica"/>
      <family val="2"/>
    </font>
    <font>
      <sz val="8"/>
      <color theme="1"/>
      <name val="Helvetica"/>
      <family val="2"/>
    </font>
    <font>
      <b/>
      <sz val="8"/>
      <color theme="1"/>
      <name val="Helvetica"/>
      <family val="2"/>
    </font>
    <font>
      <b/>
      <sz val="10"/>
      <color theme="1"/>
      <name val="Helvetica"/>
      <family val="2"/>
    </font>
    <font>
      <b/>
      <i/>
      <sz val="10"/>
      <color rgb="FF000000"/>
      <name val="+mn-lt"/>
      <charset val="1"/>
    </font>
    <font>
      <b/>
      <i/>
      <sz val="12"/>
      <color rgb="FF000000"/>
      <name val="Helvetica"/>
      <family val="2"/>
    </font>
    <font>
      <b/>
      <sz val="10"/>
      <name val="HelveticaNeueLT Com 55 Roman"/>
      <family val="2"/>
    </font>
    <font>
      <sz val="10"/>
      <color rgb="FF000000"/>
      <name val="Calibri"/>
      <family val="2"/>
      <scheme val="minor"/>
    </font>
    <font>
      <sz val="10"/>
      <color theme="1"/>
      <name val="Tahoma"/>
      <family val="2"/>
    </font>
    <font>
      <b/>
      <sz val="12"/>
      <name val="Helvetica"/>
      <family val="2"/>
    </font>
    <font>
      <b/>
      <sz val="12"/>
      <color theme="1"/>
      <name val="Arial Black"/>
      <family val="2"/>
    </font>
    <font>
      <b/>
      <i/>
      <sz val="10"/>
      <color theme="1"/>
      <name val="Arial"/>
      <family val="2"/>
    </font>
    <font>
      <b/>
      <i/>
      <sz val="12"/>
      <color theme="1"/>
      <name val="Arial"/>
      <family val="2"/>
    </font>
    <font>
      <sz val="8"/>
      <color theme="1"/>
      <name val="Arial"/>
      <family val="2"/>
    </font>
    <font>
      <b/>
      <sz val="12"/>
      <color theme="1"/>
      <name val="Arial"/>
      <family val="2"/>
    </font>
    <font>
      <b/>
      <sz val="8"/>
      <color theme="1"/>
      <name val="Arial"/>
      <family val="2"/>
    </font>
    <font>
      <b/>
      <sz val="10"/>
      <color theme="1"/>
      <name val="Arial"/>
      <family val="2"/>
    </font>
    <font>
      <sz val="10"/>
      <color rgb="FF000000"/>
      <name val="Arial"/>
      <family val="2"/>
    </font>
    <font>
      <sz val="12"/>
      <color theme="1"/>
      <name val="Arial Black"/>
      <family val="2"/>
    </font>
    <font>
      <sz val="10"/>
      <color theme="1"/>
      <name val="Arial Black"/>
      <family val="2"/>
    </font>
    <font>
      <b/>
      <sz val="8"/>
      <color theme="1"/>
      <name val="Arial Black"/>
      <family val="2"/>
    </font>
    <font>
      <b/>
      <sz val="13"/>
      <color theme="1"/>
      <name val="Arial Black"/>
      <family val="2"/>
    </font>
    <font>
      <sz val="13"/>
      <color theme="1"/>
      <name val="Arial Black"/>
      <family val="2"/>
    </font>
    <font>
      <b/>
      <sz val="10"/>
      <color theme="1"/>
      <name val="Arial Black"/>
      <family val="2"/>
    </font>
    <font>
      <sz val="12"/>
      <color rgb="FF333333"/>
      <name val="Arial"/>
      <family val="2"/>
    </font>
    <font>
      <b/>
      <sz val="12"/>
      <color rgb="FF333333"/>
      <name val="Arial"/>
      <family val="2"/>
    </font>
    <font>
      <sz val="8"/>
      <name val="Calibri"/>
      <family val="2"/>
      <scheme val="minor"/>
    </font>
    <font>
      <sz val="16"/>
      <color theme="1"/>
      <name val="Arial Black"/>
      <family val="2"/>
    </font>
    <font>
      <b/>
      <sz val="12"/>
      <color theme="1"/>
      <name val="Calibri"/>
      <family val="2"/>
      <scheme val="minor"/>
    </font>
    <font>
      <b/>
      <sz val="12"/>
      <color rgb="FF333333"/>
      <name val="Arial Black"/>
      <family val="2"/>
    </font>
    <font>
      <sz val="12"/>
      <name val="Arial"/>
      <family val="2"/>
    </font>
    <font>
      <b/>
      <sz val="10"/>
      <name val="Arial"/>
      <family val="2"/>
    </font>
    <font>
      <b/>
      <sz val="10"/>
      <name val="HelveticaNeueLT Com 55 Roman"/>
    </font>
    <font>
      <b/>
      <i/>
      <sz val="10"/>
      <name val="Arial"/>
      <family val="2"/>
    </font>
    <font>
      <b/>
      <sz val="10"/>
      <name val="Arial Black"/>
      <family val="2"/>
    </font>
  </fonts>
  <fills count="17">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lightDown">
        <bgColor theme="0" tint="-4.9989318521683403E-2"/>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3" tint="0.79998168889431442"/>
        <bgColor rgb="FF000000"/>
      </patternFill>
    </fill>
  </fills>
  <borders count="65">
    <border>
      <left/>
      <right/>
      <top/>
      <bottom/>
      <diagonal/>
    </border>
    <border>
      <left/>
      <right/>
      <top/>
      <bottom style="dashed">
        <color auto="1"/>
      </bottom>
      <diagonal/>
    </border>
    <border>
      <left style="thin">
        <color auto="1"/>
      </left>
      <right/>
      <top/>
      <bottom/>
      <diagonal/>
    </border>
    <border>
      <left/>
      <right/>
      <top style="dashed">
        <color auto="1"/>
      </top>
      <bottom style="dashed">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dashed">
        <color auto="1"/>
      </top>
      <bottom style="dashed">
        <color auto="1"/>
      </bottom>
      <diagonal/>
    </border>
    <border>
      <left style="thick">
        <color theme="0"/>
      </left>
      <right style="thick">
        <color theme="0"/>
      </right>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style="medium">
        <color rgb="FFCCCCCC"/>
      </left>
      <right style="medium">
        <color rgb="FFCCCCCC"/>
      </right>
      <top/>
      <bottom style="medium">
        <color rgb="FFCCCCCC"/>
      </bottom>
      <diagonal/>
    </border>
    <border>
      <left style="thin">
        <color auto="1"/>
      </left>
      <right/>
      <top style="dashed">
        <color auto="1"/>
      </top>
      <bottom style="thin">
        <color auto="1"/>
      </bottom>
      <diagonal/>
    </border>
    <border>
      <left style="dashed">
        <color auto="1"/>
      </left>
      <right style="dashed">
        <color auto="1"/>
      </right>
      <top style="dashed">
        <color auto="1"/>
      </top>
      <bottom style="dashed">
        <color auto="1"/>
      </bottom>
      <diagonal/>
    </border>
    <border>
      <left/>
      <right style="dashed">
        <color auto="1"/>
      </right>
      <top/>
      <bottom/>
      <diagonal/>
    </border>
    <border>
      <left/>
      <right style="dashed">
        <color auto="1"/>
      </right>
      <top style="dashed">
        <color auto="1"/>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thin">
        <color auto="1"/>
      </top>
      <bottom/>
      <diagonal/>
    </border>
    <border>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thin">
        <color auto="1"/>
      </right>
      <top/>
      <bottom/>
      <diagonal/>
    </border>
    <border>
      <left style="dashed">
        <color auto="1"/>
      </left>
      <right style="thin">
        <color auto="1"/>
      </right>
      <top/>
      <bottom style="dashed">
        <color auto="1"/>
      </bottom>
      <diagonal/>
    </border>
    <border>
      <left style="thin">
        <color auto="1"/>
      </left>
      <right style="thin">
        <color auto="1"/>
      </right>
      <top/>
      <bottom style="dashed">
        <color auto="1"/>
      </bottom>
      <diagonal/>
    </border>
    <border>
      <left style="dashed">
        <color auto="1"/>
      </left>
      <right style="thin">
        <color auto="1"/>
      </right>
      <top/>
      <bottom/>
      <diagonal/>
    </border>
    <border>
      <left style="dashed">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15" fillId="0" borderId="0" applyNumberFormat="0" applyFill="0" applyBorder="0" applyAlignment="0" applyProtection="0"/>
    <xf numFmtId="0" fontId="16" fillId="0" borderId="0"/>
    <xf numFmtId="167" fontId="16" fillId="0" borderId="0" applyFont="0" applyFill="0" applyBorder="0" applyAlignment="0" applyProtection="0"/>
    <xf numFmtId="0" fontId="51" fillId="0" borderId="0"/>
  </cellStyleXfs>
  <cellXfs count="343">
    <xf numFmtId="0" fontId="0" fillId="0" borderId="0" xfId="0"/>
    <xf numFmtId="0" fontId="7" fillId="0" borderId="0" xfId="4"/>
    <xf numFmtId="0" fontId="7" fillId="0" borderId="9" xfId="4" applyBorder="1"/>
    <xf numFmtId="0" fontId="7" fillId="0" borderId="8" xfId="4" applyBorder="1"/>
    <xf numFmtId="0" fontId="8" fillId="0" borderId="0" xfId="4" applyFont="1"/>
    <xf numFmtId="0" fontId="10" fillId="0" borderId="9" xfId="4" applyFont="1" applyBorder="1"/>
    <xf numFmtId="0" fontId="10" fillId="0" borderId="9" xfId="4" applyFont="1" applyBorder="1" applyAlignment="1">
      <alignment horizontal="left"/>
    </xf>
    <xf numFmtId="0" fontId="10" fillId="0" borderId="0" xfId="4" applyFont="1"/>
    <xf numFmtId="0" fontId="10" fillId="0" borderId="0" xfId="4" applyFont="1" applyAlignment="1">
      <alignment horizontal="left"/>
    </xf>
    <xf numFmtId="0" fontId="10" fillId="0" borderId="5" xfId="4" applyFont="1" applyBorder="1"/>
    <xf numFmtId="0" fontId="9" fillId="0" borderId="5" xfId="4" applyFont="1" applyBorder="1" applyAlignment="1">
      <alignment horizontal="left"/>
    </xf>
    <xf numFmtId="0" fontId="9" fillId="0" borderId="0" xfId="4" applyFont="1"/>
    <xf numFmtId="0" fontId="9" fillId="0" borderId="0" xfId="4" applyFont="1" applyAlignment="1">
      <alignment horizontal="right" indent="5"/>
    </xf>
    <xf numFmtId="0" fontId="9" fillId="0" borderId="0" xfId="4" applyFont="1" applyAlignment="1">
      <alignment horizontal="center"/>
    </xf>
    <xf numFmtId="3" fontId="9" fillId="0" borderId="0" xfId="4" applyNumberFormat="1" applyFont="1" applyAlignment="1">
      <alignment horizontal="right" indent="4"/>
    </xf>
    <xf numFmtId="3" fontId="9" fillId="0" borderId="0" xfId="4" applyNumberFormat="1" applyFont="1" applyAlignment="1">
      <alignment horizontal="right" indent="3"/>
    </xf>
    <xf numFmtId="0" fontId="7" fillId="0" borderId="0" xfId="4" applyAlignment="1">
      <alignment horizontal="right" indent="3"/>
    </xf>
    <xf numFmtId="0" fontId="9" fillId="0" borderId="5" xfId="4" applyFont="1" applyBorder="1"/>
    <xf numFmtId="0" fontId="9" fillId="0" borderId="5" xfId="4" applyFont="1" applyBorder="1" applyAlignment="1">
      <alignment horizontal="right" indent="5"/>
    </xf>
    <xf numFmtId="0" fontId="9" fillId="0" borderId="5" xfId="4" applyFont="1" applyBorder="1" applyAlignment="1">
      <alignment horizontal="center"/>
    </xf>
    <xf numFmtId="3" fontId="9" fillId="0" borderId="5" xfId="4" applyNumberFormat="1" applyFont="1" applyBorder="1" applyAlignment="1">
      <alignment horizontal="right" indent="4"/>
    </xf>
    <xf numFmtId="3" fontId="9" fillId="0" borderId="5" xfId="4" applyNumberFormat="1" applyFont="1" applyBorder="1" applyAlignment="1">
      <alignment horizontal="right" indent="3"/>
    </xf>
    <xf numFmtId="0" fontId="7" fillId="0" borderId="5" xfId="4" applyBorder="1" applyAlignment="1">
      <alignment horizontal="right" indent="3"/>
    </xf>
    <xf numFmtId="0" fontId="11" fillId="0" borderId="10" xfId="4" applyFont="1" applyBorder="1"/>
    <xf numFmtId="0" fontId="11" fillId="0" borderId="9" xfId="4" applyFont="1" applyBorder="1"/>
    <xf numFmtId="0" fontId="11" fillId="0" borderId="9" xfId="4" applyFont="1" applyBorder="1" applyAlignment="1">
      <alignment horizontal="left"/>
    </xf>
    <xf numFmtId="0" fontId="7" fillId="0" borderId="11" xfId="4" applyBorder="1"/>
    <xf numFmtId="0" fontId="11" fillId="0" borderId="2" xfId="4" quotePrefix="1" applyFont="1" applyBorder="1"/>
    <xf numFmtId="0" fontId="11" fillId="0" borderId="0" xfId="4" quotePrefix="1" applyFont="1"/>
    <xf numFmtId="0" fontId="11" fillId="0" borderId="0" xfId="4" applyFont="1" applyAlignment="1">
      <alignment horizontal="left"/>
    </xf>
    <xf numFmtId="0" fontId="7" fillId="0" borderId="12" xfId="4" applyBorder="1"/>
    <xf numFmtId="0" fontId="11" fillId="0" borderId="13" xfId="4" quotePrefix="1" applyFont="1" applyBorder="1"/>
    <xf numFmtId="0" fontId="11" fillId="0" borderId="5" xfId="4" quotePrefix="1" applyFont="1" applyBorder="1"/>
    <xf numFmtId="0" fontId="11" fillId="0" borderId="5" xfId="4" applyFont="1" applyBorder="1" applyAlignment="1">
      <alignment horizontal="left"/>
    </xf>
    <xf numFmtId="0" fontId="7" fillId="0" borderId="5" xfId="4" applyBorder="1"/>
    <xf numFmtId="0" fontId="7" fillId="0" borderId="4" xfId="4" applyBorder="1"/>
    <xf numFmtId="0" fontId="11" fillId="0" borderId="0" xfId="4" applyFont="1"/>
    <xf numFmtId="0" fontId="11" fillId="0" borderId="14" xfId="4" applyFont="1" applyBorder="1"/>
    <xf numFmtId="0" fontId="11" fillId="0" borderId="8" xfId="4" applyFont="1" applyBorder="1"/>
    <xf numFmtId="0" fontId="11" fillId="0" borderId="8" xfId="4" applyFont="1" applyBorder="1" applyAlignment="1">
      <alignment horizontal="left"/>
    </xf>
    <xf numFmtId="0" fontId="7" fillId="0" borderId="6" xfId="4" applyBorder="1"/>
    <xf numFmtId="0" fontId="17" fillId="0" borderId="0" xfId="9" applyFont="1" applyAlignment="1">
      <alignment vertical="center"/>
    </xf>
    <xf numFmtId="0" fontId="16" fillId="0" borderId="0" xfId="9" applyAlignment="1">
      <alignment vertical="center"/>
    </xf>
    <xf numFmtId="0" fontId="16" fillId="0" borderId="0" xfId="9" applyAlignment="1">
      <alignment horizontal="right" vertical="center"/>
    </xf>
    <xf numFmtId="0" fontId="18" fillId="0" borderId="0" xfId="9" applyFont="1" applyAlignment="1">
      <alignment vertical="center"/>
    </xf>
    <xf numFmtId="168" fontId="0" fillId="0" borderId="0" xfId="10" applyNumberFormat="1" applyFont="1" applyAlignment="1">
      <alignment vertical="center"/>
    </xf>
    <xf numFmtId="168" fontId="0" fillId="0" borderId="0" xfId="10" applyNumberFormat="1" applyFont="1" applyAlignment="1">
      <alignment horizontal="right" vertical="center"/>
    </xf>
    <xf numFmtId="0" fontId="16" fillId="0" borderId="0" xfId="9"/>
    <xf numFmtId="168" fontId="0" fillId="0" borderId="0" xfId="10" applyNumberFormat="1" applyFont="1"/>
    <xf numFmtId="0" fontId="16" fillId="0" borderId="0" xfId="9" quotePrefix="1"/>
    <xf numFmtId="168" fontId="20" fillId="0" borderId="0" xfId="10" applyNumberFormat="1" applyFont="1"/>
    <xf numFmtId="0" fontId="20" fillId="0" borderId="0" xfId="9" applyFont="1"/>
    <xf numFmtId="0" fontId="21" fillId="8" borderId="17" xfId="9" applyFont="1" applyFill="1" applyBorder="1" applyAlignment="1">
      <alignment vertical="center" wrapText="1"/>
    </xf>
    <xf numFmtId="0" fontId="22" fillId="8" borderId="18" xfId="9" applyFont="1" applyFill="1" applyBorder="1" applyAlignment="1">
      <alignment horizontal="left" vertical="center" wrapText="1"/>
    </xf>
    <xf numFmtId="168" fontId="21" fillId="8" borderId="19" xfId="10" applyNumberFormat="1" applyFont="1" applyFill="1" applyBorder="1" applyAlignment="1">
      <alignment horizontal="right" vertical="center" wrapText="1"/>
    </xf>
    <xf numFmtId="168" fontId="21" fillId="8" borderId="20" xfId="10" applyNumberFormat="1" applyFont="1" applyFill="1" applyBorder="1" applyAlignment="1">
      <alignment horizontal="right" vertical="center" wrapText="1"/>
    </xf>
    <xf numFmtId="168" fontId="21" fillId="8" borderId="21" xfId="10" applyNumberFormat="1" applyFont="1" applyFill="1" applyBorder="1" applyAlignment="1">
      <alignment horizontal="right" vertical="center" wrapText="1"/>
    </xf>
    <xf numFmtId="0" fontId="21" fillId="0" borderId="0" xfId="9" applyFont="1"/>
    <xf numFmtId="0" fontId="23" fillId="0" borderId="13" xfId="9" applyFont="1" applyBorder="1" applyAlignment="1">
      <alignment vertical="center"/>
    </xf>
    <xf numFmtId="168" fontId="23" fillId="0" borderId="23" xfId="10" applyNumberFormat="1" applyFont="1" applyBorder="1" applyAlignment="1">
      <alignment vertical="center"/>
    </xf>
    <xf numFmtId="168" fontId="25" fillId="9" borderId="24" xfId="10" applyNumberFormat="1" applyFont="1" applyFill="1" applyBorder="1" applyAlignment="1">
      <alignment vertical="center"/>
    </xf>
    <xf numFmtId="168" fontId="23" fillId="0" borderId="25" xfId="10" applyNumberFormat="1" applyFont="1" applyBorder="1" applyAlignment="1">
      <alignment vertical="center"/>
    </xf>
    <xf numFmtId="0" fontId="23" fillId="0" borderId="0" xfId="9" applyFont="1" applyAlignment="1">
      <alignment vertical="center"/>
    </xf>
    <xf numFmtId="0" fontId="26" fillId="0" borderId="27" xfId="9" applyFont="1" applyBorder="1" applyAlignment="1">
      <alignment vertical="center"/>
    </xf>
    <xf numFmtId="168" fontId="26" fillId="0" borderId="28" xfId="10" applyNumberFormat="1" applyFont="1" applyBorder="1" applyAlignment="1">
      <alignment vertical="center"/>
    </xf>
    <xf numFmtId="168" fontId="28" fillId="9" borderId="29" xfId="10" applyNumberFormat="1" applyFont="1" applyFill="1" applyBorder="1" applyAlignment="1">
      <alignment vertical="center"/>
    </xf>
    <xf numFmtId="168" fontId="26" fillId="0" borderId="30" xfId="10" applyNumberFormat="1" applyFont="1" applyBorder="1" applyAlignment="1">
      <alignment vertical="center"/>
    </xf>
    <xf numFmtId="168" fontId="23" fillId="0" borderId="23" xfId="10" applyNumberFormat="1" applyFont="1" applyFill="1" applyBorder="1" applyAlignment="1">
      <alignment vertical="center"/>
    </xf>
    <xf numFmtId="168" fontId="23" fillId="0" borderId="25" xfId="10" applyNumberFormat="1" applyFont="1" applyFill="1" applyBorder="1" applyAlignment="1">
      <alignment vertical="center"/>
    </xf>
    <xf numFmtId="168" fontId="26" fillId="0" borderId="28" xfId="10" applyNumberFormat="1" applyFont="1" applyFill="1" applyBorder="1" applyAlignment="1">
      <alignment vertical="center"/>
    </xf>
    <xf numFmtId="168" fontId="26" fillId="0" borderId="30" xfId="10" applyNumberFormat="1" applyFont="1" applyFill="1" applyBorder="1" applyAlignment="1">
      <alignment vertical="center"/>
    </xf>
    <xf numFmtId="168" fontId="25" fillId="9" borderId="32" xfId="10" applyNumberFormat="1" applyFont="1" applyFill="1" applyBorder="1" applyAlignment="1">
      <alignment vertical="center"/>
    </xf>
    <xf numFmtId="168" fontId="23" fillId="0" borderId="33" xfId="10" applyNumberFormat="1" applyFont="1" applyBorder="1" applyAlignment="1">
      <alignment vertical="center"/>
    </xf>
    <xf numFmtId="168" fontId="23" fillId="10" borderId="34" xfId="10" applyNumberFormat="1" applyFont="1" applyFill="1" applyBorder="1" applyAlignment="1">
      <alignment vertical="center"/>
    </xf>
    <xf numFmtId="168" fontId="28" fillId="9" borderId="35" xfId="10" applyNumberFormat="1" applyFont="1" applyFill="1" applyBorder="1" applyAlignment="1">
      <alignment vertical="center"/>
    </xf>
    <xf numFmtId="168" fontId="26" fillId="0" borderId="36" xfId="10" applyNumberFormat="1" applyFont="1" applyBorder="1" applyAlignment="1">
      <alignment vertical="center"/>
    </xf>
    <xf numFmtId="168" fontId="26" fillId="10" borderId="37" xfId="10" applyNumberFormat="1" applyFont="1" applyFill="1" applyBorder="1" applyAlignment="1">
      <alignment vertical="center"/>
    </xf>
    <xf numFmtId="168" fontId="21" fillId="8" borderId="38" xfId="10" applyNumberFormat="1" applyFont="1" applyFill="1" applyBorder="1" applyAlignment="1">
      <alignment horizontal="right" vertical="center" wrapText="1"/>
    </xf>
    <xf numFmtId="168" fontId="25" fillId="9" borderId="39" xfId="10" applyNumberFormat="1" applyFont="1" applyFill="1" applyBorder="1" applyAlignment="1">
      <alignment vertical="center"/>
    </xf>
    <xf numFmtId="168" fontId="28" fillId="9" borderId="40" xfId="10" applyNumberFormat="1" applyFont="1" applyFill="1" applyBorder="1" applyAlignment="1">
      <alignment vertical="center"/>
    </xf>
    <xf numFmtId="168" fontId="18" fillId="0" borderId="0" xfId="10" applyNumberFormat="1" applyFont="1" applyAlignment="1">
      <alignment vertical="center"/>
    </xf>
    <xf numFmtId="0" fontId="16" fillId="0" borderId="0" xfId="9" quotePrefix="1" applyAlignment="1">
      <alignment horizontal="left" vertical="center" indent="1"/>
    </xf>
    <xf numFmtId="0" fontId="9" fillId="11" borderId="0" xfId="4" applyFont="1" applyFill="1" applyAlignment="1">
      <alignment horizontal="center"/>
    </xf>
    <xf numFmtId="0" fontId="9" fillId="11" borderId="5" xfId="4" applyFont="1" applyFill="1" applyBorder="1" applyAlignment="1">
      <alignment horizontal="center"/>
    </xf>
    <xf numFmtId="0" fontId="32" fillId="0" borderId="0" xfId="0" applyFont="1"/>
    <xf numFmtId="0" fontId="33" fillId="0" borderId="0" xfId="4" applyFont="1"/>
    <xf numFmtId="0" fontId="33" fillId="0" borderId="7" xfId="4" applyFont="1" applyBorder="1"/>
    <xf numFmtId="0" fontId="34" fillId="7" borderId="0" xfId="0" applyFont="1" applyFill="1"/>
    <xf numFmtId="0" fontId="34" fillId="0" borderId="0" xfId="0" applyFont="1"/>
    <xf numFmtId="0" fontId="35" fillId="0" borderId="0" xfId="0" applyFont="1"/>
    <xf numFmtId="0" fontId="35" fillId="7" borderId="0" xfId="0" applyFont="1" applyFill="1"/>
    <xf numFmtId="0" fontId="37" fillId="0" borderId="0" xfId="0" applyFont="1"/>
    <xf numFmtId="0" fontId="38" fillId="0" borderId="0" xfId="0" applyFont="1"/>
    <xf numFmtId="0" fontId="39" fillId="0" borderId="0" xfId="0" applyFont="1" applyAlignment="1">
      <alignment horizontal="left" vertical="center" readingOrder="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0" fillId="0" borderId="0" xfId="0" quotePrefix="1" applyFont="1" applyAlignment="1">
      <alignment horizontal="left" vertical="center" readingOrder="1"/>
    </xf>
    <xf numFmtId="0" fontId="44" fillId="0" borderId="0" xfId="4" applyFont="1"/>
    <xf numFmtId="0" fontId="45" fillId="6" borderId="15" xfId="0" applyFont="1" applyFill="1" applyBorder="1" applyAlignment="1">
      <alignment vertical="center" wrapText="1"/>
    </xf>
    <xf numFmtId="0" fontId="45" fillId="6" borderId="15" xfId="0" applyFont="1" applyFill="1" applyBorder="1" applyAlignment="1">
      <alignment horizontal="right" vertical="center" wrapText="1"/>
    </xf>
    <xf numFmtId="0" fontId="44" fillId="0" borderId="0" xfId="0" applyFont="1" applyAlignment="1">
      <alignment vertical="center" wrapText="1"/>
    </xf>
    <xf numFmtId="0" fontId="34" fillId="3" borderId="15" xfId="0" applyFont="1" applyFill="1" applyBorder="1" applyProtection="1">
      <protection locked="0"/>
    </xf>
    <xf numFmtId="0" fontId="34" fillId="5" borderId="15" xfId="0" applyFont="1" applyFill="1" applyBorder="1" applyProtection="1">
      <protection locked="0"/>
    </xf>
    <xf numFmtId="9" fontId="34" fillId="3" borderId="15" xfId="0" applyNumberFormat="1" applyFont="1" applyFill="1" applyBorder="1" applyProtection="1">
      <protection locked="0"/>
    </xf>
    <xf numFmtId="166" fontId="34" fillId="6" borderId="15" xfId="1" applyNumberFormat="1" applyFont="1" applyFill="1" applyBorder="1" applyProtection="1"/>
    <xf numFmtId="166" fontId="34" fillId="2" borderId="15" xfId="1" applyNumberFormat="1" applyFont="1" applyFill="1" applyBorder="1"/>
    <xf numFmtId="0" fontId="34" fillId="3" borderId="16" xfId="0" applyFont="1" applyFill="1" applyBorder="1" applyProtection="1">
      <protection locked="0"/>
    </xf>
    <xf numFmtId="0" fontId="44" fillId="0" borderId="0" xfId="0" applyFont="1"/>
    <xf numFmtId="164" fontId="34" fillId="6" borderId="15" xfId="1" applyNumberFormat="1" applyFont="1" applyFill="1" applyBorder="1" applyProtection="1"/>
    <xf numFmtId="164" fontId="34" fillId="3" borderId="15" xfId="1" applyNumberFormat="1" applyFont="1" applyFill="1" applyBorder="1" applyProtection="1">
      <protection locked="0"/>
    </xf>
    <xf numFmtId="0" fontId="34" fillId="6" borderId="15" xfId="0" applyFont="1" applyFill="1" applyBorder="1" applyProtection="1">
      <protection locked="0"/>
    </xf>
    <xf numFmtId="0" fontId="34" fillId="6" borderId="0" xfId="0" applyFont="1" applyFill="1"/>
    <xf numFmtId="0" fontId="37" fillId="6" borderId="0" xfId="0" applyFont="1" applyFill="1"/>
    <xf numFmtId="0" fontId="34" fillId="0" borderId="0" xfId="0" applyFont="1" applyAlignment="1">
      <alignment vertical="center" readingOrder="1"/>
    </xf>
    <xf numFmtId="0" fontId="34" fillId="0" borderId="0" xfId="0" applyFont="1" applyAlignment="1">
      <alignment horizontal="left" vertical="center" readingOrder="1"/>
    </xf>
    <xf numFmtId="0" fontId="40" fillId="6" borderId="0" xfId="0" applyFont="1" applyFill="1" applyAlignment="1">
      <alignment horizontal="left" vertical="center" readingOrder="1"/>
    </xf>
    <xf numFmtId="0" fontId="15" fillId="0" borderId="0" xfId="8"/>
    <xf numFmtId="166" fontId="34" fillId="3" borderId="15" xfId="1" applyNumberFormat="1" applyFont="1" applyFill="1" applyBorder="1" applyProtection="1">
      <protection locked="0"/>
    </xf>
    <xf numFmtId="0" fontId="48" fillId="0" borderId="0" xfId="0" applyFont="1" applyAlignment="1">
      <alignment horizontal="left" vertical="center" readingOrder="1"/>
    </xf>
    <xf numFmtId="0" fontId="34" fillId="0" borderId="0" xfId="0" quotePrefix="1" applyFont="1"/>
    <xf numFmtId="0" fontId="36" fillId="0" borderId="0" xfId="8" applyFont="1" applyFill="1" applyBorder="1" applyAlignment="1">
      <alignment horizontal="left"/>
    </xf>
    <xf numFmtId="0" fontId="43" fillId="0" borderId="0" xfId="4" applyFont="1"/>
    <xf numFmtId="0" fontId="34" fillId="0" borderId="0" xfId="4" applyFont="1"/>
    <xf numFmtId="0" fontId="35" fillId="0" borderId="0" xfId="4" applyFont="1"/>
    <xf numFmtId="0" fontId="49" fillId="0" borderId="9" xfId="4" applyFont="1" applyBorder="1"/>
    <xf numFmtId="0" fontId="49" fillId="0" borderId="0" xfId="4" applyFont="1"/>
    <xf numFmtId="0" fontId="46" fillId="0" borderId="0" xfId="4" applyFont="1"/>
    <xf numFmtId="169" fontId="43" fillId="0" borderId="0" xfId="1" applyNumberFormat="1" applyFont="1"/>
    <xf numFmtId="9" fontId="9" fillId="0" borderId="0" xfId="2" applyFont="1" applyBorder="1"/>
    <xf numFmtId="0" fontId="50" fillId="0" borderId="0" xfId="0" applyFont="1" applyAlignment="1">
      <alignment horizontal="left" vertical="center" readingOrder="1"/>
    </xf>
    <xf numFmtId="0" fontId="41" fillId="0" borderId="0" xfId="0" applyFont="1" applyAlignment="1">
      <alignment readingOrder="1"/>
    </xf>
    <xf numFmtId="0" fontId="40" fillId="0" borderId="0" xfId="0" applyFont="1" applyAlignment="1">
      <alignment horizontal="left" readingOrder="1"/>
    </xf>
    <xf numFmtId="0" fontId="44" fillId="5" borderId="15" xfId="0" applyFont="1" applyFill="1" applyBorder="1" applyProtection="1">
      <protection locked="0"/>
    </xf>
    <xf numFmtId="0" fontId="43" fillId="0" borderId="5" xfId="4" applyFont="1" applyBorder="1"/>
    <xf numFmtId="9" fontId="9" fillId="0" borderId="5" xfId="2" applyFont="1" applyBorder="1"/>
    <xf numFmtId="0" fontId="42" fillId="0" borderId="0" xfId="0" applyFont="1"/>
    <xf numFmtId="0" fontId="34" fillId="0" borderId="0" xfId="4" applyFont="1" applyAlignment="1">
      <alignment horizontal="right" indent="3"/>
    </xf>
    <xf numFmtId="0" fontId="52" fillId="0" borderId="9" xfId="4" applyFont="1" applyBorder="1"/>
    <xf numFmtId="0" fontId="52" fillId="0" borderId="0" xfId="4" applyFont="1" applyAlignment="1">
      <alignment horizontal="left"/>
    </xf>
    <xf numFmtId="0" fontId="52" fillId="0" borderId="0" xfId="4" applyFont="1"/>
    <xf numFmtId="0" fontId="38" fillId="0" borderId="0" xfId="4" applyFont="1" applyAlignment="1">
      <alignment horizontal="left"/>
    </xf>
    <xf numFmtId="0" fontId="38" fillId="0" borderId="0" xfId="4" applyFont="1"/>
    <xf numFmtId="3" fontId="38" fillId="0" borderId="0" xfId="4" applyNumberFormat="1" applyFont="1" applyAlignment="1">
      <alignment horizontal="right" indent="4"/>
    </xf>
    <xf numFmtId="0" fontId="38" fillId="0" borderId="9" xfId="4" applyFont="1" applyBorder="1"/>
    <xf numFmtId="9" fontId="38" fillId="0" borderId="0" xfId="2" applyFont="1" applyBorder="1"/>
    <xf numFmtId="169" fontId="34" fillId="0" borderId="0" xfId="1" applyNumberFormat="1" applyFont="1"/>
    <xf numFmtId="9" fontId="38" fillId="0" borderId="0" xfId="2" applyFont="1" applyAlignment="1">
      <alignment horizontal="right" indent="4"/>
    </xf>
    <xf numFmtId="3" fontId="34" fillId="14" borderId="41" xfId="11" applyNumberFormat="1" applyFont="1" applyFill="1" applyBorder="1" applyAlignment="1">
      <alignment horizontal="right" vertical="top"/>
    </xf>
    <xf numFmtId="170" fontId="38" fillId="0" borderId="0" xfId="2" applyNumberFormat="1" applyFont="1" applyAlignment="1">
      <alignment horizontal="right" indent="4"/>
    </xf>
    <xf numFmtId="0" fontId="38" fillId="0" borderId="5" xfId="4" applyFont="1" applyBorder="1"/>
    <xf numFmtId="3" fontId="34" fillId="0" borderId="41" xfId="11" applyNumberFormat="1" applyFont="1" applyBorder="1" applyAlignment="1">
      <alignment horizontal="right" vertical="top"/>
    </xf>
    <xf numFmtId="9" fontId="34" fillId="0" borderId="0" xfId="4" applyNumberFormat="1" applyFont="1"/>
    <xf numFmtId="0" fontId="23" fillId="0" borderId="0" xfId="0" applyFont="1"/>
    <xf numFmtId="164" fontId="23" fillId="0" borderId="0" xfId="1" applyNumberFormat="1" applyFont="1"/>
    <xf numFmtId="0" fontId="16" fillId="0" borderId="0" xfId="0" applyFont="1"/>
    <xf numFmtId="0" fontId="23" fillId="3" borderId="0" xfId="0" applyFont="1" applyFill="1" applyAlignment="1">
      <alignment vertical="center"/>
    </xf>
    <xf numFmtId="164" fontId="23" fillId="3" borderId="0" xfId="1" applyNumberFormat="1" applyFont="1" applyFill="1"/>
    <xf numFmtId="0" fontId="23" fillId="9" borderId="0" xfId="0" applyFont="1" applyFill="1" applyAlignment="1">
      <alignment vertical="center"/>
    </xf>
    <xf numFmtId="164" fontId="23" fillId="9" borderId="0" xfId="1" applyNumberFormat="1" applyFont="1" applyFill="1"/>
    <xf numFmtId="164" fontId="23" fillId="9" borderId="0" xfId="1" applyNumberFormat="1" applyFont="1" applyFill="1" applyAlignment="1">
      <alignment horizontal="center"/>
    </xf>
    <xf numFmtId="0" fontId="16" fillId="0" borderId="0" xfId="0" applyFont="1" applyAlignment="1">
      <alignment horizontal="center" textRotation="90"/>
    </xf>
    <xf numFmtId="0" fontId="23" fillId="0" borderId="0" xfId="0" quotePrefix="1" applyFont="1"/>
    <xf numFmtId="0" fontId="57" fillId="0" borderId="0" xfId="0" applyFont="1" applyAlignment="1">
      <alignment vertical="center"/>
    </xf>
    <xf numFmtId="0" fontId="23" fillId="2" borderId="0" xfId="0" applyFont="1" applyFill="1"/>
    <xf numFmtId="0" fontId="57" fillId="0" borderId="0" xfId="0" applyFont="1"/>
    <xf numFmtId="164" fontId="57" fillId="2" borderId="0" xfId="1" applyNumberFormat="1" applyFont="1" applyFill="1" applyBorder="1"/>
    <xf numFmtId="0" fontId="58" fillId="0" borderId="0" xfId="0" applyFont="1"/>
    <xf numFmtId="164" fontId="23" fillId="0" borderId="0" xfId="1" applyNumberFormat="1" applyFont="1" applyAlignment="1">
      <alignment horizontal="center"/>
    </xf>
    <xf numFmtId="164" fontId="23" fillId="2" borderId="0" xfId="1" applyNumberFormat="1" applyFont="1" applyFill="1"/>
    <xf numFmtId="164" fontId="23" fillId="0" borderId="0" xfId="1" applyNumberFormat="1" applyFont="1" applyFill="1"/>
    <xf numFmtId="9" fontId="23" fillId="0" borderId="0" xfId="2" applyFont="1" applyFill="1" applyAlignment="1">
      <alignment horizontal="center"/>
    </xf>
    <xf numFmtId="0" fontId="56" fillId="3" borderId="1" xfId="0" applyFont="1" applyFill="1" applyBorder="1" applyProtection="1">
      <protection locked="0"/>
    </xf>
    <xf numFmtId="164" fontId="56" fillId="2" borderId="1" xfId="1" applyNumberFormat="1" applyFont="1" applyFill="1" applyBorder="1" applyProtection="1"/>
    <xf numFmtId="0" fontId="56" fillId="0" borderId="0" xfId="0" applyFont="1"/>
    <xf numFmtId="164" fontId="56" fillId="3" borderId="1" xfId="1" applyNumberFormat="1" applyFont="1" applyFill="1" applyBorder="1" applyProtection="1">
      <protection locked="0"/>
    </xf>
    <xf numFmtId="0" fontId="58" fillId="12" borderId="1" xfId="0" applyFont="1" applyFill="1" applyBorder="1"/>
    <xf numFmtId="164" fontId="58" fillId="12" borderId="1" xfId="1" applyNumberFormat="1" applyFont="1" applyFill="1" applyBorder="1" applyProtection="1"/>
    <xf numFmtId="0" fontId="56" fillId="9" borderId="1" xfId="0" applyFont="1" applyFill="1" applyBorder="1" applyProtection="1">
      <protection locked="0"/>
    </xf>
    <xf numFmtId="164" fontId="56" fillId="9" borderId="1" xfId="1" applyNumberFormat="1" applyFont="1" applyFill="1" applyBorder="1" applyProtection="1">
      <protection locked="0"/>
    </xf>
    <xf numFmtId="0" fontId="58" fillId="13" borderId="1" xfId="0" applyFont="1" applyFill="1" applyBorder="1"/>
    <xf numFmtId="164" fontId="58" fillId="13" borderId="1" xfId="1" applyNumberFormat="1" applyFont="1" applyFill="1" applyBorder="1" applyProtection="1"/>
    <xf numFmtId="0" fontId="61" fillId="0" borderId="0" xfId="0" applyFont="1"/>
    <xf numFmtId="0" fontId="53" fillId="0" borderId="0" xfId="0" applyFont="1"/>
    <xf numFmtId="0" fontId="53" fillId="2" borderId="0" xfId="0" applyFont="1" applyFill="1"/>
    <xf numFmtId="0" fontId="63" fillId="2" borderId="0" xfId="0" applyFont="1" applyFill="1"/>
    <xf numFmtId="0" fontId="59" fillId="2" borderId="0" xfId="0" applyFont="1" applyFill="1"/>
    <xf numFmtId="9" fontId="57" fillId="2" borderId="0" xfId="2" applyFont="1" applyFill="1" applyBorder="1" applyAlignment="1">
      <alignment horizontal="center"/>
    </xf>
    <xf numFmtId="164" fontId="23" fillId="0" borderId="0" xfId="1" applyNumberFormat="1" applyFont="1" applyBorder="1"/>
    <xf numFmtId="164" fontId="23" fillId="0" borderId="0" xfId="1" applyNumberFormat="1" applyFont="1" applyBorder="1" applyAlignment="1">
      <alignment horizontal="center"/>
    </xf>
    <xf numFmtId="0" fontId="64" fillId="4" borderId="0" xfId="0" applyFont="1" applyFill="1"/>
    <xf numFmtId="164" fontId="64" fillId="4" borderId="0" xfId="1" applyNumberFormat="1" applyFont="1" applyFill="1" applyBorder="1"/>
    <xf numFmtId="9" fontId="64" fillId="4" borderId="0" xfId="2" applyFont="1" applyFill="1" applyBorder="1" applyAlignment="1">
      <alignment horizontal="center"/>
    </xf>
    <xf numFmtId="0" fontId="65" fillId="0" borderId="0" xfId="0" applyFont="1"/>
    <xf numFmtId="0" fontId="64" fillId="2" borderId="0" xfId="0" applyFont="1" applyFill="1"/>
    <xf numFmtId="0" fontId="64" fillId="0" borderId="0" xfId="0" applyFont="1"/>
    <xf numFmtId="164" fontId="23" fillId="2" borderId="0" xfId="1" applyNumberFormat="1" applyFont="1" applyFill="1" applyBorder="1"/>
    <xf numFmtId="9" fontId="23" fillId="2" borderId="0" xfId="2" applyFont="1" applyFill="1" applyBorder="1" applyAlignment="1">
      <alignment horizontal="center"/>
    </xf>
    <xf numFmtId="0" fontId="16" fillId="2" borderId="0" xfId="0" applyFont="1" applyFill="1"/>
    <xf numFmtId="9" fontId="59" fillId="2" borderId="0" xfId="2" applyFont="1" applyFill="1" applyBorder="1" applyAlignment="1">
      <alignment horizontal="center"/>
    </xf>
    <xf numFmtId="164" fontId="53" fillId="2" borderId="0" xfId="1" applyNumberFormat="1" applyFont="1" applyFill="1"/>
    <xf numFmtId="9" fontId="66" fillId="2" borderId="0" xfId="2" applyFont="1" applyFill="1" applyAlignment="1">
      <alignment horizontal="center"/>
    </xf>
    <xf numFmtId="0" fontId="53" fillId="4" borderId="0" xfId="0" applyFont="1" applyFill="1"/>
    <xf numFmtId="164" fontId="23" fillId="4" borderId="0" xfId="1" applyNumberFormat="1" applyFont="1" applyFill="1"/>
    <xf numFmtId="9" fontId="23" fillId="4" borderId="0" xfId="2" applyFont="1" applyFill="1" applyAlignment="1">
      <alignment horizontal="center"/>
    </xf>
    <xf numFmtId="164" fontId="53" fillId="4" borderId="0" xfId="1" applyNumberFormat="1" applyFont="1" applyFill="1"/>
    <xf numFmtId="9" fontId="53" fillId="4" borderId="0" xfId="2" applyFont="1" applyFill="1" applyAlignment="1">
      <alignment horizontal="center"/>
    </xf>
    <xf numFmtId="9" fontId="66" fillId="4" borderId="0" xfId="2" applyFont="1" applyFill="1" applyAlignment="1">
      <alignment horizontal="center"/>
    </xf>
    <xf numFmtId="9" fontId="23" fillId="2" borderId="0" xfId="2" applyFont="1" applyFill="1" applyAlignment="1">
      <alignment horizontal="center"/>
    </xf>
    <xf numFmtId="9" fontId="60" fillId="16" borderId="0" xfId="0" applyNumberFormat="1" applyFont="1" applyFill="1" applyAlignment="1">
      <alignment horizontal="center"/>
    </xf>
    <xf numFmtId="0" fontId="23" fillId="4" borderId="0" xfId="0" applyFont="1" applyFill="1"/>
    <xf numFmtId="9" fontId="16" fillId="4" borderId="0" xfId="2" applyFont="1" applyFill="1" applyAlignment="1">
      <alignment horizontal="center"/>
    </xf>
    <xf numFmtId="164" fontId="61" fillId="0" borderId="0" xfId="1" applyNumberFormat="1" applyFont="1"/>
    <xf numFmtId="0" fontId="53" fillId="15" borderId="0" xfId="0" applyFont="1" applyFill="1" applyAlignment="1">
      <alignment vertical="center"/>
    </xf>
    <xf numFmtId="164" fontId="53" fillId="15" borderId="0" xfId="1" applyNumberFormat="1" applyFont="1" applyFill="1" applyBorder="1" applyAlignment="1">
      <alignment vertical="center"/>
    </xf>
    <xf numFmtId="9" fontId="66" fillId="15" borderId="0" xfId="2" applyFont="1" applyFill="1" applyBorder="1" applyAlignment="1">
      <alignment horizontal="center" vertical="center"/>
    </xf>
    <xf numFmtId="164" fontId="53" fillId="2" borderId="0" xfId="1" applyNumberFormat="1" applyFont="1" applyFill="1" applyBorder="1"/>
    <xf numFmtId="9" fontId="53" fillId="2" borderId="0" xfId="2" applyFont="1" applyFill="1" applyBorder="1" applyAlignment="1">
      <alignment horizontal="center"/>
    </xf>
    <xf numFmtId="0" fontId="62" fillId="2" borderId="0" xfId="0" applyFont="1" applyFill="1"/>
    <xf numFmtId="0" fontId="58" fillId="2" borderId="0" xfId="0" applyFont="1" applyFill="1"/>
    <xf numFmtId="0" fontId="68" fillId="0" borderId="0" xfId="0" applyFont="1"/>
    <xf numFmtId="43" fontId="0" fillId="0" borderId="0" xfId="1" applyFont="1"/>
    <xf numFmtId="0" fontId="66" fillId="2" borderId="3" xfId="0" applyFont="1" applyFill="1" applyBorder="1" applyAlignment="1">
      <alignment vertical="center"/>
    </xf>
    <xf numFmtId="164" fontId="56" fillId="13" borderId="1" xfId="1" applyNumberFormat="1" applyFont="1" applyFill="1" applyBorder="1" applyProtection="1"/>
    <xf numFmtId="0" fontId="37" fillId="0" borderId="1" xfId="0" applyFont="1" applyBorder="1" applyAlignment="1">
      <alignment horizontal="left"/>
    </xf>
    <xf numFmtId="0" fontId="37" fillId="0" borderId="1" xfId="0" applyFont="1" applyBorder="1"/>
    <xf numFmtId="0" fontId="66" fillId="2" borderId="3" xfId="0" applyFont="1" applyFill="1" applyBorder="1" applyAlignment="1">
      <alignment horizontal="right" vertical="center"/>
    </xf>
    <xf numFmtId="0" fontId="34" fillId="0" borderId="0" xfId="4" applyFont="1" applyAlignment="1">
      <alignment horizontal="right"/>
    </xf>
    <xf numFmtId="0" fontId="34" fillId="0" borderId="0" xfId="4" applyFont="1" applyAlignment="1">
      <alignment horizontal="center"/>
    </xf>
    <xf numFmtId="3" fontId="38" fillId="0" borderId="0" xfId="4" applyNumberFormat="1" applyFont="1" applyAlignment="1">
      <alignment horizontal="center"/>
    </xf>
    <xf numFmtId="3" fontId="38" fillId="9" borderId="0" xfId="4" applyNumberFormat="1" applyFont="1" applyFill="1" applyAlignment="1">
      <alignment horizontal="center"/>
    </xf>
    <xf numFmtId="3" fontId="38" fillId="0" borderId="5" xfId="4" applyNumberFormat="1" applyFont="1" applyBorder="1" applyAlignment="1">
      <alignment horizontal="center"/>
    </xf>
    <xf numFmtId="0" fontId="52" fillId="9" borderId="9" xfId="4" applyFont="1" applyFill="1" applyBorder="1" applyAlignment="1">
      <alignment horizontal="center"/>
    </xf>
    <xf numFmtId="0" fontId="67" fillId="0" borderId="0" xfId="0" applyFont="1"/>
    <xf numFmtId="0" fontId="0" fillId="0" borderId="5" xfId="0" applyBorder="1"/>
    <xf numFmtId="0" fontId="71" fillId="0" borderId="5" xfId="0" applyFont="1" applyBorder="1" applyAlignment="1">
      <alignment horizontal="center"/>
    </xf>
    <xf numFmtId="0" fontId="68" fillId="0" borderId="49" xfId="0" applyFont="1" applyBorder="1"/>
    <xf numFmtId="43" fontId="0" fillId="0" borderId="49" xfId="1" applyFont="1" applyBorder="1"/>
    <xf numFmtId="0" fontId="68" fillId="0" borderId="50" xfId="0" applyFont="1" applyBorder="1"/>
    <xf numFmtId="170" fontId="0" fillId="0" borderId="50" xfId="2" applyNumberFormat="1" applyFont="1" applyBorder="1"/>
    <xf numFmtId="0" fontId="0" fillId="0" borderId="50" xfId="0" applyBorder="1"/>
    <xf numFmtId="43" fontId="0" fillId="0" borderId="50" xfId="1" applyFont="1" applyBorder="1"/>
    <xf numFmtId="171" fontId="0" fillId="0" borderId="50" xfId="0" applyNumberFormat="1" applyBorder="1"/>
    <xf numFmtId="0" fontId="72" fillId="0" borderId="7" xfId="0" applyFont="1" applyBorder="1"/>
    <xf numFmtId="0" fontId="53" fillId="0" borderId="7" xfId="0" applyFont="1" applyBorder="1"/>
    <xf numFmtId="0" fontId="0" fillId="0" borderId="7" xfId="0" applyBorder="1" applyAlignment="1">
      <alignment horizontal="left"/>
    </xf>
    <xf numFmtId="170" fontId="0" fillId="0" borderId="7" xfId="2" applyNumberFormat="1" applyFont="1" applyBorder="1" applyAlignment="1">
      <alignment horizontal="center"/>
    </xf>
    <xf numFmtId="0" fontId="0" fillId="0" borderId="7" xfId="0" applyBorder="1"/>
    <xf numFmtId="0" fontId="71" fillId="0" borderId="7" xfId="0" applyFont="1" applyBorder="1"/>
    <xf numFmtId="10" fontId="71" fillId="0" borderId="7" xfId="2" applyNumberFormat="1" applyFont="1" applyBorder="1" applyAlignment="1">
      <alignment horizontal="center"/>
    </xf>
    <xf numFmtId="0" fontId="0" fillId="0" borderId="0" xfId="0" applyAlignment="1">
      <alignment horizontal="left"/>
    </xf>
    <xf numFmtId="170" fontId="1" fillId="0" borderId="0" xfId="2" applyNumberFormat="1" applyFont="1" applyAlignment="1">
      <alignment horizontal="center"/>
    </xf>
    <xf numFmtId="10" fontId="1" fillId="0" borderId="0" xfId="2" applyNumberFormat="1" applyFont="1" applyAlignment="1">
      <alignment horizontal="center"/>
    </xf>
    <xf numFmtId="0" fontId="9" fillId="11" borderId="5" xfId="4" applyFont="1" applyFill="1" applyBorder="1" applyAlignment="1">
      <alignment horizontal="right" indent="5"/>
    </xf>
    <xf numFmtId="0" fontId="9" fillId="0" borderId="0" xfId="4" applyFont="1" applyAlignment="1">
      <alignment horizontal="right" indent="4"/>
    </xf>
    <xf numFmtId="0" fontId="70" fillId="0" borderId="0" xfId="4" applyFont="1"/>
    <xf numFmtId="0" fontId="16" fillId="0" borderId="0" xfId="4" applyFont="1"/>
    <xf numFmtId="0" fontId="20" fillId="0" borderId="0" xfId="4" applyFont="1"/>
    <xf numFmtId="0" fontId="20" fillId="0" borderId="0" xfId="4" applyFont="1" applyAlignment="1">
      <alignment horizontal="right" indent="4"/>
    </xf>
    <xf numFmtId="3" fontId="20" fillId="0" borderId="0" xfId="4" applyNumberFormat="1" applyFont="1" applyAlignment="1">
      <alignment horizontal="right" indent="4"/>
    </xf>
    <xf numFmtId="169" fontId="16" fillId="0" borderId="0" xfId="1" applyNumberFormat="1" applyFont="1"/>
    <xf numFmtId="0" fontId="23" fillId="0" borderId="0" xfId="4" applyFont="1"/>
    <xf numFmtId="0" fontId="73" fillId="0" borderId="0" xfId="4" applyFont="1" applyAlignment="1">
      <alignment horizontal="left"/>
    </xf>
    <xf numFmtId="0" fontId="74" fillId="0" borderId="9" xfId="4" applyFont="1" applyBorder="1"/>
    <xf numFmtId="0" fontId="74" fillId="0" borderId="0" xfId="4" applyFont="1" applyAlignment="1">
      <alignment horizontal="center"/>
    </xf>
    <xf numFmtId="0" fontId="59" fillId="0" borderId="0" xfId="4" applyFont="1" applyAlignment="1">
      <alignment horizontal="center"/>
    </xf>
    <xf numFmtId="0" fontId="74" fillId="0" borderId="5" xfId="4" applyFont="1" applyBorder="1" applyAlignment="1">
      <alignment horizontal="center"/>
    </xf>
    <xf numFmtId="9" fontId="20" fillId="0" borderId="0" xfId="2" applyFont="1" applyBorder="1" applyAlignment="1">
      <alignment horizontal="center"/>
    </xf>
    <xf numFmtId="170" fontId="20" fillId="0" borderId="0" xfId="2" applyNumberFormat="1" applyFont="1" applyBorder="1" applyAlignment="1">
      <alignment horizontal="center"/>
    </xf>
    <xf numFmtId="3" fontId="7" fillId="0" borderId="0" xfId="4" applyNumberFormat="1"/>
    <xf numFmtId="3" fontId="75" fillId="0" borderId="0" xfId="4" applyNumberFormat="1" applyFont="1" applyAlignment="1">
      <alignment horizontal="right" indent="4"/>
    </xf>
    <xf numFmtId="3" fontId="75" fillId="0" borderId="5" xfId="4" applyNumberFormat="1" applyFont="1" applyBorder="1" applyAlignment="1">
      <alignment horizontal="right" indent="4"/>
    </xf>
    <xf numFmtId="0" fontId="53" fillId="2" borderId="15" xfId="0" applyFont="1" applyFill="1" applyBorder="1"/>
    <xf numFmtId="0" fontId="53" fillId="2" borderId="16" xfId="0" applyFont="1" applyFill="1" applyBorder="1"/>
    <xf numFmtId="9" fontId="53" fillId="2" borderId="15" xfId="0" applyNumberFormat="1" applyFont="1" applyFill="1" applyBorder="1"/>
    <xf numFmtId="166" fontId="53" fillId="2" borderId="15" xfId="1" applyNumberFormat="1" applyFont="1" applyFill="1" applyBorder="1"/>
    <xf numFmtId="0" fontId="23" fillId="9" borderId="0" xfId="0" applyFont="1" applyFill="1"/>
    <xf numFmtId="164" fontId="73" fillId="0" borderId="0" xfId="1" applyNumberFormat="1" applyFont="1" applyFill="1"/>
    <xf numFmtId="0" fontId="73" fillId="0" borderId="0" xfId="0" applyFont="1"/>
    <xf numFmtId="0" fontId="20" fillId="0" borderId="0" xfId="0" applyFont="1"/>
    <xf numFmtId="0" fontId="76" fillId="0" borderId="0" xfId="0" applyFont="1" applyProtection="1">
      <protection locked="0"/>
    </xf>
    <xf numFmtId="0" fontId="77" fillId="0" borderId="0" xfId="0" applyFont="1" applyAlignment="1">
      <alignment vertical="center"/>
    </xf>
    <xf numFmtId="0" fontId="23" fillId="0" borderId="1" xfId="0" quotePrefix="1" applyFont="1" applyBorder="1"/>
    <xf numFmtId="0" fontId="23" fillId="0" borderId="1" xfId="0" applyFont="1" applyBorder="1"/>
    <xf numFmtId="164" fontId="23" fillId="0" borderId="1" xfId="1" applyNumberFormat="1" applyFont="1" applyBorder="1"/>
    <xf numFmtId="0" fontId="16" fillId="0" borderId="1" xfId="0" applyFont="1" applyBorder="1"/>
    <xf numFmtId="0" fontId="16" fillId="0" borderId="1" xfId="0" applyFont="1" applyBorder="1" applyAlignment="1">
      <alignment horizontal="center" textRotation="90"/>
    </xf>
    <xf numFmtId="0" fontId="54" fillId="3" borderId="3" xfId="0" applyFont="1" applyFill="1" applyBorder="1" applyProtection="1">
      <protection locked="0"/>
    </xf>
    <xf numFmtId="14" fontId="54" fillId="3" borderId="3" xfId="0" applyNumberFormat="1" applyFont="1" applyFill="1" applyBorder="1" applyProtection="1">
      <protection locked="0"/>
    </xf>
    <xf numFmtId="2" fontId="54" fillId="3" borderId="3" xfId="0" applyNumberFormat="1" applyFont="1" applyFill="1" applyBorder="1" applyProtection="1">
      <protection locked="0"/>
    </xf>
    <xf numFmtId="14" fontId="54" fillId="0" borderId="3" xfId="0" applyNumberFormat="1" applyFont="1" applyBorder="1"/>
    <xf numFmtId="2" fontId="54" fillId="0" borderId="3" xfId="0" applyNumberFormat="1" applyFont="1" applyBorder="1"/>
    <xf numFmtId="9" fontId="57" fillId="4" borderId="51" xfId="2" applyFont="1" applyFill="1" applyBorder="1" applyAlignment="1">
      <alignment horizontal="center" vertical="center" wrapText="1"/>
    </xf>
    <xf numFmtId="0" fontId="16" fillId="0" borderId="2" xfId="0" applyFont="1" applyBorder="1" applyAlignment="1">
      <alignment horizontal="center" textRotation="90"/>
    </xf>
    <xf numFmtId="0" fontId="53" fillId="2" borderId="52" xfId="0" applyFont="1" applyFill="1" applyBorder="1" applyAlignment="1">
      <alignment vertical="center"/>
    </xf>
    <xf numFmtId="164" fontId="53" fillId="2" borderId="53" xfId="1" applyNumberFormat="1" applyFont="1" applyFill="1" applyBorder="1" applyAlignment="1">
      <alignment horizontal="center" vertical="center"/>
    </xf>
    <xf numFmtId="164" fontId="53" fillId="2" borderId="54" xfId="1" applyNumberFormat="1" applyFont="1" applyFill="1" applyBorder="1" applyAlignment="1">
      <alignment horizontal="center" vertical="center"/>
    </xf>
    <xf numFmtId="164" fontId="53" fillId="4" borderId="55" xfId="1" applyNumberFormat="1" applyFont="1" applyFill="1" applyBorder="1" applyAlignment="1">
      <alignment horizontal="center" vertical="center" wrapText="1"/>
    </xf>
    <xf numFmtId="0" fontId="16" fillId="0" borderId="2" xfId="0" applyFont="1" applyBorder="1"/>
    <xf numFmtId="0" fontId="43" fillId="6" borderId="46" xfId="0" applyFont="1" applyFill="1" applyBorder="1"/>
    <xf numFmtId="164" fontId="34" fillId="2" borderId="48" xfId="1" applyNumberFormat="1" applyFont="1" applyFill="1" applyBorder="1"/>
    <xf numFmtId="9" fontId="44" fillId="2" borderId="56" xfId="2" applyFont="1" applyFill="1" applyBorder="1" applyAlignment="1">
      <alignment horizontal="center"/>
    </xf>
    <xf numFmtId="164" fontId="34" fillId="6" borderId="57" xfId="1" applyNumberFormat="1" applyFont="1" applyFill="1" applyBorder="1" applyProtection="1"/>
    <xf numFmtId="0" fontId="43" fillId="0" borderId="0" xfId="0" applyFont="1"/>
    <xf numFmtId="0" fontId="44" fillId="3" borderId="57" xfId="0" applyFont="1" applyFill="1" applyBorder="1" applyProtection="1">
      <protection locked="0"/>
    </xf>
    <xf numFmtId="0" fontId="43" fillId="3" borderId="46" xfId="0" applyFont="1" applyFill="1" applyBorder="1" applyProtection="1">
      <protection locked="0"/>
    </xf>
    <xf numFmtId="164" fontId="34" fillId="3" borderId="57" xfId="1" applyNumberFormat="1" applyFont="1" applyFill="1" applyBorder="1" applyProtection="1">
      <protection locked="0"/>
    </xf>
    <xf numFmtId="0" fontId="44" fillId="3" borderId="44" xfId="4" applyFont="1" applyFill="1" applyBorder="1"/>
    <xf numFmtId="0" fontId="34" fillId="2" borderId="47" xfId="0" applyFont="1" applyFill="1" applyBorder="1"/>
    <xf numFmtId="0" fontId="34" fillId="2" borderId="58" xfId="0" applyFont="1" applyFill="1" applyBorder="1"/>
    <xf numFmtId="0" fontId="34" fillId="3" borderId="57" xfId="0" applyFont="1" applyFill="1" applyBorder="1"/>
    <xf numFmtId="0" fontId="34" fillId="3" borderId="55" xfId="0" applyFont="1" applyFill="1" applyBorder="1"/>
    <xf numFmtId="0" fontId="53" fillId="12" borderId="45" xfId="0" applyFont="1" applyFill="1" applyBorder="1"/>
    <xf numFmtId="164" fontId="53" fillId="12" borderId="43" xfId="1" applyNumberFormat="1" applyFont="1" applyFill="1" applyBorder="1"/>
    <xf numFmtId="9" fontId="53" fillId="12" borderId="59" xfId="2" applyFont="1" applyFill="1" applyBorder="1" applyAlignment="1">
      <alignment horizontal="center"/>
    </xf>
    <xf numFmtId="164" fontId="53" fillId="12" borderId="60" xfId="1" applyNumberFormat="1" applyFont="1" applyFill="1" applyBorder="1"/>
    <xf numFmtId="0" fontId="63" fillId="12" borderId="61" xfId="0" applyFont="1" applyFill="1" applyBorder="1"/>
    <xf numFmtId="0" fontId="43" fillId="9" borderId="46" xfId="0" applyFont="1" applyFill="1" applyBorder="1" applyProtection="1">
      <protection locked="0"/>
    </xf>
    <xf numFmtId="164" fontId="34" fillId="9" borderId="57" xfId="1" applyNumberFormat="1" applyFont="1" applyFill="1" applyBorder="1" applyProtection="1">
      <protection locked="0"/>
    </xf>
    <xf numFmtId="0" fontId="44" fillId="9" borderId="57" xfId="0" applyFont="1" applyFill="1" applyBorder="1" applyProtection="1">
      <protection locked="0"/>
    </xf>
    <xf numFmtId="0" fontId="44" fillId="9" borderId="44" xfId="4" applyFont="1" applyFill="1" applyBorder="1"/>
    <xf numFmtId="0" fontId="34" fillId="9" borderId="55" xfId="0" applyFont="1" applyFill="1" applyBorder="1"/>
    <xf numFmtId="0" fontId="53" fillId="13" borderId="45" xfId="0" applyFont="1" applyFill="1" applyBorder="1"/>
    <xf numFmtId="164" fontId="53" fillId="13" borderId="43" xfId="1" applyNumberFormat="1" applyFont="1" applyFill="1" applyBorder="1"/>
    <xf numFmtId="9" fontId="53" fillId="13" borderId="59" xfId="2" applyFont="1" applyFill="1" applyBorder="1" applyAlignment="1">
      <alignment horizontal="center"/>
    </xf>
    <xf numFmtId="164" fontId="53" fillId="13" borderId="60" xfId="1" applyNumberFormat="1" applyFont="1" applyFill="1" applyBorder="1"/>
    <xf numFmtId="9" fontId="53" fillId="13" borderId="6" xfId="2" applyFont="1" applyFill="1" applyBorder="1" applyAlignment="1">
      <alignment horizontal="center"/>
    </xf>
    <xf numFmtId="0" fontId="63" fillId="13" borderId="61" xfId="0" applyFont="1" applyFill="1" applyBorder="1"/>
    <xf numFmtId="9" fontId="53" fillId="12" borderId="6" xfId="2" applyFont="1" applyFill="1" applyBorder="1" applyAlignment="1">
      <alignment horizontal="center"/>
    </xf>
    <xf numFmtId="0" fontId="53" fillId="12" borderId="62" xfId="0" applyFont="1" applyFill="1" applyBorder="1"/>
    <xf numFmtId="164" fontId="53" fillId="12" borderId="63" xfId="1" applyNumberFormat="1" applyFont="1" applyFill="1" applyBorder="1"/>
    <xf numFmtId="9" fontId="53" fillId="12" borderId="64" xfId="2" applyFont="1" applyFill="1" applyBorder="1" applyAlignment="1">
      <alignment horizontal="center"/>
    </xf>
    <xf numFmtId="164" fontId="53" fillId="12" borderId="42" xfId="1" applyNumberFormat="1" applyFont="1" applyFill="1" applyBorder="1"/>
    <xf numFmtId="9" fontId="23" fillId="0" borderId="0" xfId="2" applyFont="1" applyAlignment="1">
      <alignment horizontal="center"/>
    </xf>
    <xf numFmtId="0" fontId="36" fillId="0" borderId="0" xfId="8" applyFont="1" applyFill="1" applyBorder="1" applyAlignment="1">
      <alignment horizontal="left"/>
    </xf>
    <xf numFmtId="0" fontId="56" fillId="0" borderId="0" xfId="0" applyFont="1" applyAlignment="1">
      <alignment horizontal="center" textRotation="90"/>
    </xf>
    <xf numFmtId="0" fontId="53" fillId="2" borderId="51" xfId="0" applyFont="1" applyFill="1" applyBorder="1" applyAlignment="1">
      <alignment horizontal="left" vertical="center"/>
    </xf>
    <xf numFmtId="0" fontId="53" fillId="2" borderId="55" xfId="0" applyFont="1" applyFill="1" applyBorder="1" applyAlignment="1">
      <alignment horizontal="left" vertical="center"/>
    </xf>
    <xf numFmtId="0" fontId="53" fillId="9" borderId="0" xfId="0" applyFont="1" applyFill="1" applyAlignment="1">
      <alignment horizontal="center"/>
    </xf>
    <xf numFmtId="0" fontId="70" fillId="0" borderId="0" xfId="4" applyFont="1" applyAlignment="1">
      <alignment horizontal="center"/>
    </xf>
    <xf numFmtId="0" fontId="19" fillId="0" borderId="0" xfId="9" applyFont="1" applyAlignment="1">
      <alignment horizontal="left" vertical="top" wrapText="1"/>
    </xf>
    <xf numFmtId="0" fontId="23" fillId="0" borderId="31" xfId="9" applyFont="1" applyBorder="1" applyAlignment="1">
      <alignment horizontal="left" vertical="center"/>
    </xf>
    <xf numFmtId="0" fontId="23" fillId="0" borderId="26" xfId="9" applyFont="1" applyBorder="1" applyAlignment="1">
      <alignment horizontal="left" vertical="center"/>
    </xf>
    <xf numFmtId="0" fontId="23" fillId="0" borderId="22" xfId="9" applyFont="1" applyBorder="1" applyAlignment="1">
      <alignment horizontal="left" vertical="center"/>
    </xf>
  </cellXfs>
  <cellStyles count="12">
    <cellStyle name="Komma" xfId="1" builtinId="3"/>
    <cellStyle name="Komma 2" xfId="5" xr:uid="{EDAC0968-53F0-4D45-8210-391DF6F386EA}"/>
    <cellStyle name="Komma 3" xfId="7" xr:uid="{2448454B-D583-9A48-88B9-E1525E3FFA6B}"/>
    <cellStyle name="Komma 4" xfId="10" xr:uid="{A82CC499-3E22-824E-B108-1D6553887600}"/>
    <cellStyle name="Link" xfId="8" builtinId="8"/>
    <cellStyle name="Prozent" xfId="2" builtinId="5"/>
    <cellStyle name="Prozent 2" xfId="6" xr:uid="{B67F098F-A968-0147-94F3-F4A80E2D8CCD}"/>
    <cellStyle name="Standard" xfId="0" builtinId="0"/>
    <cellStyle name="Standard 2" xfId="3" xr:uid="{49E92C1B-FDFA-514A-AE6E-083019B46F55}"/>
    <cellStyle name="Standard 3" xfId="4" xr:uid="{7712AC83-7DF9-B04B-A8C0-2748EB542444}"/>
    <cellStyle name="Standard 4" xfId="9" xr:uid="{A13B3134-3FD2-1E44-AE84-F2891CA77C5A}"/>
    <cellStyle name="Standard 5" xfId="11" xr:uid="{D0DAE1DB-E257-994C-833B-702A46D9C519}"/>
  </cellStyles>
  <dxfs count="0"/>
  <tableStyles count="0" defaultTableStyle="TableStyleMedium2" defaultPivotStyle="PivotStyleLight16"/>
  <colors>
    <mruColors>
      <color rgb="FFF2ABF0"/>
      <color rgb="FFE18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90714</xdr:rowOff>
    </xdr:from>
    <xdr:to>
      <xdr:col>10</xdr:col>
      <xdr:colOff>426357</xdr:colOff>
      <xdr:row>3</xdr:row>
      <xdr:rowOff>90714</xdr:rowOff>
    </xdr:to>
    <xdr:cxnSp macro="">
      <xdr:nvCxnSpPr>
        <xdr:cNvPr id="3" name="Gerade Verbindung mit Pfeil 2">
          <a:extLst>
            <a:ext uri="{FF2B5EF4-FFF2-40B4-BE49-F238E27FC236}">
              <a16:creationId xmlns:a16="http://schemas.microsoft.com/office/drawing/2014/main" id="{58171AB1-1087-A987-90B7-DE693A2B586B}"/>
            </a:ext>
          </a:extLst>
        </xdr:cNvPr>
        <xdr:cNvCxnSpPr/>
      </xdr:nvCxnSpPr>
      <xdr:spPr>
        <a:xfrm>
          <a:off x="8436429" y="580571"/>
          <a:ext cx="105228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1043214</xdr:colOff>
      <xdr:row>4</xdr:row>
      <xdr:rowOff>108857</xdr:rowOff>
    </xdr:from>
    <xdr:to>
      <xdr:col>10</xdr:col>
      <xdr:colOff>671286</xdr:colOff>
      <xdr:row>4</xdr:row>
      <xdr:rowOff>108858</xdr:rowOff>
    </xdr:to>
    <xdr:cxnSp macro="">
      <xdr:nvCxnSpPr>
        <xdr:cNvPr id="5" name="Gerade Verbindung mit Pfeil 4">
          <a:extLst>
            <a:ext uri="{FF2B5EF4-FFF2-40B4-BE49-F238E27FC236}">
              <a16:creationId xmlns:a16="http://schemas.microsoft.com/office/drawing/2014/main" id="{02E3823C-45F4-0741-9B24-57A2E5BCC524}"/>
            </a:ext>
          </a:extLst>
        </xdr:cNvPr>
        <xdr:cNvCxnSpPr/>
      </xdr:nvCxnSpPr>
      <xdr:spPr>
        <a:xfrm>
          <a:off x="8427357" y="798286"/>
          <a:ext cx="1306286"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126999</xdr:rowOff>
    </xdr:from>
    <xdr:to>
      <xdr:col>6</xdr:col>
      <xdr:colOff>691530</xdr:colOff>
      <xdr:row>51</xdr:row>
      <xdr:rowOff>181036</xdr:rowOff>
    </xdr:to>
    <xdr:pic>
      <xdr:nvPicPr>
        <xdr:cNvPr id="2" name="Grafik 1">
          <a:extLst>
            <a:ext uri="{FF2B5EF4-FFF2-40B4-BE49-F238E27FC236}">
              <a16:creationId xmlns:a16="http://schemas.microsoft.com/office/drawing/2014/main" id="{BC4D5B80-FE99-F0FD-413B-200264A4B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0866"/>
          <a:ext cx="6652063" cy="4118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13</xdr:row>
      <xdr:rowOff>0</xdr:rowOff>
    </xdr:from>
    <xdr:to>
      <xdr:col>3</xdr:col>
      <xdr:colOff>0</xdr:colOff>
      <xdr:row>14</xdr:row>
      <xdr:rowOff>0</xdr:rowOff>
    </xdr:to>
    <xdr:cxnSp macro="">
      <xdr:nvCxnSpPr>
        <xdr:cNvPr id="2" name="Gerade Verbindung 1">
          <a:extLst>
            <a:ext uri="{FF2B5EF4-FFF2-40B4-BE49-F238E27FC236}">
              <a16:creationId xmlns:a16="http://schemas.microsoft.com/office/drawing/2014/main" id="{EBE7F76A-0D67-3D44-BBDF-9E0FBC5911E5}"/>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13</xdr:row>
      <xdr:rowOff>0</xdr:rowOff>
    </xdr:from>
    <xdr:to>
      <xdr:col>3</xdr:col>
      <xdr:colOff>0</xdr:colOff>
      <xdr:row>14</xdr:row>
      <xdr:rowOff>0</xdr:rowOff>
    </xdr:to>
    <xdr:cxnSp macro="">
      <xdr:nvCxnSpPr>
        <xdr:cNvPr id="3" name="Gerade Verbindung 2">
          <a:extLst>
            <a:ext uri="{FF2B5EF4-FFF2-40B4-BE49-F238E27FC236}">
              <a16:creationId xmlns:a16="http://schemas.microsoft.com/office/drawing/2014/main" id="{9C654D49-0F62-DC4C-B9E3-7A275AAC0D63}"/>
            </a:ext>
          </a:extLst>
        </xdr:cNvPr>
        <xdr:cNvCxnSpPr/>
      </xdr:nvCxnSpPr>
      <xdr:spPr>
        <a:xfrm flipH="1" flipV="1">
          <a:off x="134620" y="2501900"/>
          <a:ext cx="326898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4" name="Gerade Verbindung 3">
          <a:extLst>
            <a:ext uri="{FF2B5EF4-FFF2-40B4-BE49-F238E27FC236}">
              <a16:creationId xmlns:a16="http://schemas.microsoft.com/office/drawing/2014/main" id="{2A32E5F7-5879-E247-B9DB-F2C0CBD789ED}"/>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17</xdr:row>
      <xdr:rowOff>0</xdr:rowOff>
    </xdr:from>
    <xdr:to>
      <xdr:col>3</xdr:col>
      <xdr:colOff>7620</xdr:colOff>
      <xdr:row>18</xdr:row>
      <xdr:rowOff>0</xdr:rowOff>
    </xdr:to>
    <xdr:cxnSp macro="">
      <xdr:nvCxnSpPr>
        <xdr:cNvPr id="5" name="Gerade Verbindung 4">
          <a:extLst>
            <a:ext uri="{FF2B5EF4-FFF2-40B4-BE49-F238E27FC236}">
              <a16:creationId xmlns:a16="http://schemas.microsoft.com/office/drawing/2014/main" id="{6FF6EF2A-F1AF-0D47-ACC6-1CAFBE075089}"/>
            </a:ext>
          </a:extLst>
        </xdr:cNvPr>
        <xdr:cNvCxnSpPr/>
      </xdr:nvCxnSpPr>
      <xdr:spPr>
        <a:xfrm flipH="1" flipV="1">
          <a:off x="134620" y="3898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6" name="Gerade Verbindung 5">
          <a:extLst>
            <a:ext uri="{FF2B5EF4-FFF2-40B4-BE49-F238E27FC236}">
              <a16:creationId xmlns:a16="http://schemas.microsoft.com/office/drawing/2014/main" id="{345B0467-A1F9-024A-BB2A-0A4947D4C369}"/>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xdr:colOff>
      <xdr:row>25</xdr:row>
      <xdr:rowOff>0</xdr:rowOff>
    </xdr:from>
    <xdr:to>
      <xdr:col>3</xdr:col>
      <xdr:colOff>7620</xdr:colOff>
      <xdr:row>26</xdr:row>
      <xdr:rowOff>0</xdr:rowOff>
    </xdr:to>
    <xdr:cxnSp macro="">
      <xdr:nvCxnSpPr>
        <xdr:cNvPr id="7" name="Gerade Verbindung 6">
          <a:extLst>
            <a:ext uri="{FF2B5EF4-FFF2-40B4-BE49-F238E27FC236}">
              <a16:creationId xmlns:a16="http://schemas.microsoft.com/office/drawing/2014/main" id="{958E7B66-75EC-6A47-86C3-B1993D8F51D8}"/>
            </a:ext>
          </a:extLst>
        </xdr:cNvPr>
        <xdr:cNvCxnSpPr/>
      </xdr:nvCxnSpPr>
      <xdr:spPr>
        <a:xfrm flipH="1" flipV="1">
          <a:off x="134620" y="6565900"/>
          <a:ext cx="3276600" cy="444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1B3-D660-E94E-AB07-37A1697812BA}">
  <sheetPr>
    <tabColor theme="7" tint="0.79998168889431442"/>
    <pageSetUpPr fitToPage="1"/>
  </sheetPr>
  <dimension ref="A1:O243"/>
  <sheetViews>
    <sheetView showGridLines="0" topLeftCell="A104" zoomScale="142" zoomScaleNormal="140" workbookViewId="0">
      <selection activeCell="A143" sqref="A143"/>
    </sheetView>
  </sheetViews>
  <sheetFormatPr baseColWidth="10" defaultRowHeight="16"/>
  <cols>
    <col min="1" max="1" width="3.6640625" style="88" customWidth="1"/>
    <col min="2" max="16384" width="10.83203125" style="88"/>
  </cols>
  <sheetData>
    <row r="1" spans="1:14">
      <c r="A1" s="90" t="s">
        <v>289</v>
      </c>
      <c r="B1" s="87"/>
      <c r="C1" s="87"/>
      <c r="D1" s="87"/>
      <c r="E1" s="87"/>
      <c r="F1" s="87"/>
      <c r="G1" s="87"/>
      <c r="H1" s="87"/>
      <c r="I1" s="87"/>
      <c r="J1" s="87"/>
      <c r="K1" s="87"/>
      <c r="L1" s="87"/>
      <c r="M1" s="87"/>
      <c r="N1" s="87"/>
    </row>
    <row r="2" spans="1:14">
      <c r="A2" s="89"/>
    </row>
    <row r="3" spans="1:14">
      <c r="A3" s="90" t="s">
        <v>116</v>
      </c>
      <c r="B3" s="87"/>
      <c r="C3" s="87"/>
      <c r="D3" s="87"/>
      <c r="E3" s="87"/>
      <c r="F3" s="87"/>
      <c r="G3" s="87"/>
      <c r="H3" s="87"/>
      <c r="I3" s="87"/>
      <c r="J3" s="87"/>
      <c r="K3" s="87"/>
      <c r="L3" s="87"/>
      <c r="M3" s="87"/>
      <c r="N3" s="87"/>
    </row>
    <row r="4" spans="1:14">
      <c r="A4" s="333" t="s">
        <v>122</v>
      </c>
      <c r="B4" s="333"/>
      <c r="C4" s="333"/>
      <c r="D4" s="333"/>
    </row>
    <row r="5" spans="1:14">
      <c r="A5" s="333" t="s">
        <v>87</v>
      </c>
      <c r="B5" s="333"/>
      <c r="C5" s="333"/>
      <c r="D5" s="333"/>
    </row>
    <row r="6" spans="1:14">
      <c r="A6" s="333" t="s">
        <v>24</v>
      </c>
      <c r="B6" s="333"/>
      <c r="C6" s="333"/>
      <c r="D6" s="333"/>
    </row>
    <row r="7" spans="1:14">
      <c r="A7" s="333" t="s">
        <v>0</v>
      </c>
      <c r="B7" s="333"/>
      <c r="C7" s="333"/>
      <c r="D7" s="333"/>
      <c r="F7" s="120"/>
      <c r="G7" s="120"/>
      <c r="H7" s="120"/>
      <c r="I7" s="120"/>
    </row>
    <row r="8" spans="1:14">
      <c r="A8" s="333" t="s">
        <v>117</v>
      </c>
      <c r="B8" s="333"/>
      <c r="C8" s="333"/>
      <c r="D8" s="333"/>
    </row>
    <row r="9" spans="1:14">
      <c r="A9" s="333" t="s">
        <v>8</v>
      </c>
      <c r="B9" s="333"/>
      <c r="C9" s="333"/>
      <c r="D9" s="333"/>
    </row>
    <row r="10" spans="1:14">
      <c r="A10" s="333" t="s">
        <v>245</v>
      </c>
      <c r="B10" s="333"/>
      <c r="C10" s="333"/>
      <c r="D10" s="333"/>
    </row>
    <row r="11" spans="1:14">
      <c r="A11" s="333" t="s">
        <v>120</v>
      </c>
      <c r="B11" s="333"/>
      <c r="C11" s="333"/>
      <c r="D11" s="333"/>
    </row>
    <row r="12" spans="1:14">
      <c r="A12" s="333" t="s">
        <v>121</v>
      </c>
      <c r="B12" s="333"/>
      <c r="C12" s="333"/>
      <c r="D12" s="333"/>
    </row>
    <row r="13" spans="1:14">
      <c r="A13" s="91"/>
      <c r="F13" s="333"/>
      <c r="G13" s="333"/>
      <c r="H13" s="333"/>
    </row>
    <row r="14" spans="1:14">
      <c r="A14" s="89"/>
    </row>
    <row r="15" spans="1:14">
      <c r="A15" s="90" t="s">
        <v>123</v>
      </c>
      <c r="B15" s="87"/>
      <c r="C15" s="87"/>
      <c r="D15" s="87"/>
      <c r="E15" s="87"/>
      <c r="F15" s="87"/>
      <c r="G15" s="87"/>
      <c r="H15" s="87"/>
      <c r="I15" s="87"/>
      <c r="J15" s="87"/>
      <c r="K15" s="87"/>
      <c r="L15" s="87"/>
      <c r="M15" s="87"/>
      <c r="N15" s="87"/>
    </row>
    <row r="16" spans="1:14">
      <c r="A16" s="88" t="s">
        <v>176</v>
      </c>
    </row>
    <row r="17" spans="1:14">
      <c r="A17" s="88" t="s">
        <v>410</v>
      </c>
    </row>
    <row r="18" spans="1:14" s="92" customFormat="1">
      <c r="A18" s="92" t="s">
        <v>290</v>
      </c>
    </row>
    <row r="19" spans="1:14">
      <c r="A19" s="88" t="s">
        <v>182</v>
      </c>
    </row>
    <row r="20" spans="1:14">
      <c r="A20" s="88" t="s">
        <v>131</v>
      </c>
    </row>
    <row r="22" spans="1:14">
      <c r="A22" s="88" t="s">
        <v>372</v>
      </c>
    </row>
    <row r="23" spans="1:14">
      <c r="A23" s="88" t="s">
        <v>132</v>
      </c>
    </row>
    <row r="26" spans="1:14">
      <c r="A26" s="90" t="s">
        <v>118</v>
      </c>
      <c r="B26" s="87"/>
      <c r="C26" s="87"/>
      <c r="D26" s="87"/>
      <c r="E26" s="87"/>
      <c r="F26" s="87"/>
      <c r="G26" s="87"/>
      <c r="H26" s="87"/>
      <c r="I26" s="87"/>
      <c r="J26" s="87"/>
      <c r="K26" s="87"/>
      <c r="L26" s="87"/>
      <c r="M26" s="87"/>
      <c r="N26" s="87"/>
    </row>
    <row r="27" spans="1:14">
      <c r="A27" s="88" t="s">
        <v>89</v>
      </c>
    </row>
    <row r="28" spans="1:14">
      <c r="A28" s="88" t="s">
        <v>128</v>
      </c>
      <c r="C28" s="88" t="s">
        <v>87</v>
      </c>
      <c r="F28" s="88" t="s">
        <v>373</v>
      </c>
      <c r="G28" s="88" t="s">
        <v>374</v>
      </c>
    </row>
    <row r="29" spans="1:14">
      <c r="A29" s="88" t="s">
        <v>129</v>
      </c>
      <c r="C29" s="88" t="s">
        <v>167</v>
      </c>
      <c r="F29" s="88" t="s">
        <v>375</v>
      </c>
      <c r="G29" s="88" t="s">
        <v>295</v>
      </c>
    </row>
    <row r="30" spans="1:14">
      <c r="A30" s="88" t="s">
        <v>130</v>
      </c>
      <c r="C30" s="88" t="s">
        <v>40</v>
      </c>
      <c r="F30" s="88" t="s">
        <v>390</v>
      </c>
    </row>
    <row r="33" spans="1:14">
      <c r="A33" s="90" t="s">
        <v>125</v>
      </c>
      <c r="B33" s="87"/>
      <c r="C33" s="87"/>
      <c r="D33" s="87"/>
      <c r="E33" s="87"/>
      <c r="F33" s="87"/>
      <c r="G33" s="87"/>
      <c r="H33" s="87"/>
      <c r="I33" s="87"/>
      <c r="J33" s="87"/>
      <c r="K33" s="87"/>
      <c r="L33" s="87"/>
      <c r="M33" s="87"/>
      <c r="N33" s="87"/>
    </row>
    <row r="34" spans="1:14">
      <c r="A34" s="111" t="s">
        <v>411</v>
      </c>
    </row>
    <row r="35" spans="1:14">
      <c r="A35" s="111" t="s">
        <v>177</v>
      </c>
    </row>
    <row r="36" spans="1:14">
      <c r="A36" s="111" t="s">
        <v>407</v>
      </c>
    </row>
    <row r="37" spans="1:14">
      <c r="A37" s="112"/>
    </row>
    <row r="38" spans="1:14" s="135" customFormat="1">
      <c r="A38" s="118" t="s">
        <v>190</v>
      </c>
    </row>
    <row r="39" spans="1:14">
      <c r="A39" s="94" t="s">
        <v>258</v>
      </c>
    </row>
    <row r="40" spans="1:14">
      <c r="A40" s="94" t="s">
        <v>259</v>
      </c>
    </row>
    <row r="41" spans="1:14">
      <c r="A41" s="94"/>
    </row>
    <row r="42" spans="1:14" s="94" customFormat="1">
      <c r="B42" s="94" t="s">
        <v>260</v>
      </c>
    </row>
    <row r="43" spans="1:14" s="94" customFormat="1"/>
    <row r="44" spans="1:14" s="94" customFormat="1">
      <c r="B44" s="94" t="s">
        <v>261</v>
      </c>
    </row>
    <row r="45" spans="1:14" s="94" customFormat="1">
      <c r="B45" s="94" t="s">
        <v>291</v>
      </c>
    </row>
    <row r="46" spans="1:14" s="94" customFormat="1">
      <c r="B46" s="94" t="s">
        <v>376</v>
      </c>
    </row>
    <row r="47" spans="1:14" s="94" customFormat="1">
      <c r="B47" s="94" t="s">
        <v>292</v>
      </c>
    </row>
    <row r="48" spans="1:14" s="94" customFormat="1">
      <c r="B48" s="94" t="s">
        <v>377</v>
      </c>
    </row>
    <row r="49" spans="1:2" s="94" customFormat="1"/>
    <row r="50" spans="1:2" s="94" customFormat="1">
      <c r="B50" s="94" t="s">
        <v>262</v>
      </c>
    </row>
    <row r="51" spans="1:2" s="94" customFormat="1">
      <c r="B51" s="94" t="s">
        <v>378</v>
      </c>
    </row>
    <row r="52" spans="1:2" s="94" customFormat="1">
      <c r="B52" s="94" t="s">
        <v>382</v>
      </c>
    </row>
    <row r="53" spans="1:2" s="94" customFormat="1">
      <c r="B53" s="94" t="s">
        <v>380</v>
      </c>
    </row>
    <row r="54" spans="1:2" s="94" customFormat="1">
      <c r="B54" s="94" t="s">
        <v>381</v>
      </c>
    </row>
    <row r="55" spans="1:2" s="94" customFormat="1">
      <c r="B55" s="96" t="s">
        <v>379</v>
      </c>
    </row>
    <row r="56" spans="1:2" s="94" customFormat="1"/>
    <row r="57" spans="1:2" s="94" customFormat="1">
      <c r="B57" s="94" t="s">
        <v>384</v>
      </c>
    </row>
    <row r="58" spans="1:2" s="94" customFormat="1">
      <c r="B58" s="94" t="s">
        <v>383</v>
      </c>
    </row>
    <row r="59" spans="1:2" s="94" customFormat="1"/>
    <row r="60" spans="1:2" s="94" customFormat="1">
      <c r="B60" s="94" t="s">
        <v>263</v>
      </c>
    </row>
    <row r="61" spans="1:2" s="94" customFormat="1"/>
    <row r="62" spans="1:2">
      <c r="A62" s="94" t="s">
        <v>193</v>
      </c>
    </row>
    <row r="63" spans="1:2">
      <c r="A63" s="94" t="s">
        <v>194</v>
      </c>
    </row>
    <row r="64" spans="1:2">
      <c r="A64" s="94" t="s">
        <v>195</v>
      </c>
    </row>
    <row r="65" spans="1:15" ht="22" customHeight="1">
      <c r="A65" s="130" t="s">
        <v>196</v>
      </c>
      <c r="O65" s="84"/>
    </row>
    <row r="66" spans="1:15">
      <c r="A66" s="113" t="s">
        <v>198</v>
      </c>
    </row>
    <row r="67" spans="1:15">
      <c r="A67" s="113" t="s">
        <v>199</v>
      </c>
    </row>
    <row r="68" spans="1:15">
      <c r="A68" s="95" t="s">
        <v>197</v>
      </c>
    </row>
    <row r="69" spans="1:15">
      <c r="A69" s="111" t="s">
        <v>186</v>
      </c>
    </row>
    <row r="70" spans="1:15">
      <c r="A70" s="88" t="s">
        <v>405</v>
      </c>
    </row>
    <row r="71" spans="1:15">
      <c r="A71" s="111"/>
    </row>
    <row r="72" spans="1:15" s="89" customFormat="1">
      <c r="A72" s="118" t="s">
        <v>187</v>
      </c>
    </row>
    <row r="73" spans="1:15">
      <c r="A73" s="94" t="s">
        <v>258</v>
      </c>
    </row>
    <row r="74" spans="1:15">
      <c r="A74" s="94" t="s">
        <v>200</v>
      </c>
    </row>
    <row r="75" spans="1:15">
      <c r="A75" s="94" t="s">
        <v>201</v>
      </c>
    </row>
    <row r="76" spans="1:15">
      <c r="A76" s="94" t="s">
        <v>202</v>
      </c>
    </row>
    <row r="77" spans="1:15" ht="22" customHeight="1">
      <c r="A77" s="130" t="s">
        <v>188</v>
      </c>
      <c r="O77" s="84"/>
    </row>
    <row r="78" spans="1:15">
      <c r="A78" s="94" t="s">
        <v>204</v>
      </c>
    </row>
    <row r="79" spans="1:15">
      <c r="A79" s="114" t="s">
        <v>203</v>
      </c>
    </row>
    <row r="80" spans="1:15">
      <c r="A80" s="95" t="s">
        <v>197</v>
      </c>
    </row>
    <row r="81" spans="1:15">
      <c r="A81" s="111" t="s">
        <v>189</v>
      </c>
    </row>
    <row r="82" spans="1:15">
      <c r="A82" s="88" t="s">
        <v>405</v>
      </c>
    </row>
    <row r="83" spans="1:15">
      <c r="A83" s="111"/>
    </row>
    <row r="84" spans="1:15">
      <c r="A84" s="111"/>
    </row>
    <row r="85" spans="1:15" s="89" customFormat="1">
      <c r="A85" s="118" t="s">
        <v>185</v>
      </c>
    </row>
    <row r="86" spans="1:15">
      <c r="A86" s="94" t="s">
        <v>258</v>
      </c>
    </row>
    <row r="87" spans="1:15">
      <c r="A87" s="94" t="s">
        <v>192</v>
      </c>
    </row>
    <row r="88" spans="1:15">
      <c r="A88" s="94" t="s">
        <v>193</v>
      </c>
    </row>
    <row r="89" spans="1:15">
      <c r="A89" s="94" t="s">
        <v>194</v>
      </c>
    </row>
    <row r="90" spans="1:15">
      <c r="A90" s="94" t="s">
        <v>195</v>
      </c>
    </row>
    <row r="91" spans="1:15" ht="22" customHeight="1">
      <c r="A91" s="130" t="s">
        <v>196</v>
      </c>
      <c r="O91" s="84"/>
    </row>
    <row r="92" spans="1:15">
      <c r="A92" s="113" t="s">
        <v>198</v>
      </c>
    </row>
    <row r="93" spans="1:15">
      <c r="A93" s="113" t="s">
        <v>199</v>
      </c>
    </row>
    <row r="94" spans="1:15">
      <c r="A94" s="95" t="s">
        <v>197</v>
      </c>
    </row>
    <row r="95" spans="1:15">
      <c r="A95" s="111" t="s">
        <v>186</v>
      </c>
    </row>
    <row r="96" spans="1:15">
      <c r="A96" s="88" t="s">
        <v>405</v>
      </c>
    </row>
    <row r="97" spans="1:15">
      <c r="A97" s="111"/>
    </row>
    <row r="98" spans="1:15" s="89" customFormat="1">
      <c r="A98" s="118" t="s">
        <v>191</v>
      </c>
    </row>
    <row r="99" spans="1:15">
      <c r="A99" s="94" t="s">
        <v>258</v>
      </c>
    </row>
    <row r="100" spans="1:15">
      <c r="A100" s="94" t="s">
        <v>267</v>
      </c>
    </row>
    <row r="101" spans="1:15">
      <c r="A101" s="94" t="s">
        <v>193</v>
      </c>
    </row>
    <row r="102" spans="1:15">
      <c r="A102" s="94" t="s">
        <v>194</v>
      </c>
      <c r="O102" s="129"/>
    </row>
    <row r="103" spans="1:15">
      <c r="A103" s="94" t="s">
        <v>195</v>
      </c>
      <c r="O103" s="84"/>
    </row>
    <row r="104" spans="1:15" ht="22" customHeight="1">
      <c r="A104" s="130" t="s">
        <v>196</v>
      </c>
      <c r="O104" s="84"/>
    </row>
    <row r="105" spans="1:15">
      <c r="A105" s="113" t="s">
        <v>198</v>
      </c>
      <c r="O105" s="84"/>
    </row>
    <row r="106" spans="1:15">
      <c r="A106" s="113" t="s">
        <v>272</v>
      </c>
      <c r="O106" s="84"/>
    </row>
    <row r="107" spans="1:15">
      <c r="A107" s="113" t="s">
        <v>268</v>
      </c>
      <c r="O107" s="84"/>
    </row>
    <row r="108" spans="1:15">
      <c r="A108" s="113" t="s">
        <v>269</v>
      </c>
      <c r="O108" s="84"/>
    </row>
    <row r="109" spans="1:15">
      <c r="A109" s="113" t="s">
        <v>270</v>
      </c>
      <c r="O109" s="84"/>
    </row>
    <row r="110" spans="1:15">
      <c r="A110" s="113" t="s">
        <v>271</v>
      </c>
      <c r="O110" s="84"/>
    </row>
    <row r="111" spans="1:15">
      <c r="A111" s="113" t="s">
        <v>385</v>
      </c>
      <c r="O111" s="84"/>
    </row>
    <row r="112" spans="1:15">
      <c r="A112" s="113" t="s">
        <v>199</v>
      </c>
    </row>
    <row r="113" spans="1:14">
      <c r="A113" s="95" t="s">
        <v>197</v>
      </c>
    </row>
    <row r="114" spans="1:14">
      <c r="A114" s="111" t="s">
        <v>186</v>
      </c>
    </row>
    <row r="115" spans="1:14">
      <c r="A115" s="88" t="s">
        <v>405</v>
      </c>
    </row>
    <row r="118" spans="1:14">
      <c r="A118" s="90" t="s">
        <v>90</v>
      </c>
      <c r="B118" s="87"/>
      <c r="C118" s="87"/>
      <c r="D118" s="87"/>
      <c r="E118" s="87"/>
      <c r="F118" s="87"/>
      <c r="G118" s="87"/>
      <c r="H118" s="87"/>
      <c r="I118" s="87"/>
      <c r="J118" s="87"/>
      <c r="K118" s="87"/>
      <c r="L118" s="87"/>
      <c r="M118" s="87"/>
      <c r="N118" s="87"/>
    </row>
    <row r="119" spans="1:14">
      <c r="A119" s="93" t="s">
        <v>97</v>
      </c>
    </row>
    <row r="120" spans="1:14">
      <c r="A120" s="94" t="s">
        <v>386</v>
      </c>
    </row>
    <row r="121" spans="1:14">
      <c r="A121" s="94"/>
    </row>
    <row r="122" spans="1:14">
      <c r="A122" s="93" t="s">
        <v>98</v>
      </c>
    </row>
    <row r="123" spans="1:14">
      <c r="A123" s="94" t="s">
        <v>250</v>
      </c>
    </row>
    <row r="124" spans="1:14">
      <c r="A124" s="94" t="s">
        <v>249</v>
      </c>
    </row>
    <row r="125" spans="1:14">
      <c r="A125" s="94"/>
    </row>
    <row r="126" spans="1:14">
      <c r="A126" s="93" t="s">
        <v>181</v>
      </c>
    </row>
    <row r="127" spans="1:14">
      <c r="A127" s="94" t="s">
        <v>91</v>
      </c>
    </row>
    <row r="128" spans="1:14">
      <c r="A128" s="94" t="s">
        <v>92</v>
      </c>
    </row>
    <row r="129" spans="1:14">
      <c r="A129" s="94" t="s">
        <v>93</v>
      </c>
    </row>
    <row r="130" spans="1:14">
      <c r="A130" s="94" t="s">
        <v>178</v>
      </c>
    </row>
    <row r="131" spans="1:14">
      <c r="A131" s="94"/>
    </row>
    <row r="133" spans="1:14">
      <c r="A133" s="90" t="s">
        <v>95</v>
      </c>
      <c r="B133" s="87"/>
      <c r="C133" s="87"/>
      <c r="D133" s="87"/>
      <c r="E133" s="87"/>
      <c r="F133" s="87"/>
      <c r="G133" s="87"/>
      <c r="H133" s="87"/>
      <c r="I133" s="87"/>
      <c r="J133" s="87"/>
      <c r="K133" s="87"/>
      <c r="L133" s="87"/>
      <c r="M133" s="87"/>
      <c r="N133" s="87"/>
    </row>
    <row r="134" spans="1:14">
      <c r="A134" s="93" t="s">
        <v>97</v>
      </c>
    </row>
    <row r="135" spans="1:14">
      <c r="A135" s="94" t="s">
        <v>96</v>
      </c>
    </row>
    <row r="136" spans="1:14">
      <c r="A136" s="94" t="s">
        <v>179</v>
      </c>
    </row>
    <row r="137" spans="1:14">
      <c r="A137" s="94"/>
    </row>
    <row r="138" spans="1:14">
      <c r="A138" s="93" t="s">
        <v>98</v>
      </c>
    </row>
    <row r="139" spans="1:14">
      <c r="A139" s="94" t="s">
        <v>99</v>
      </c>
    </row>
    <row r="140" spans="1:14">
      <c r="A140" s="94"/>
    </row>
    <row r="141" spans="1:14">
      <c r="A141" s="93" t="s">
        <v>181</v>
      </c>
    </row>
    <row r="142" spans="1:14" s="91" customFormat="1">
      <c r="A142" s="95" t="s">
        <v>413</v>
      </c>
    </row>
    <row r="143" spans="1:14">
      <c r="A143" s="94" t="s">
        <v>100</v>
      </c>
    </row>
    <row r="144" spans="1:14">
      <c r="A144" s="94" t="s">
        <v>101</v>
      </c>
    </row>
    <row r="146" spans="1:14">
      <c r="A146" s="93" t="s">
        <v>94</v>
      </c>
    </row>
    <row r="147" spans="1:14">
      <c r="A147" s="96" t="s">
        <v>180</v>
      </c>
    </row>
    <row r="148" spans="1:14">
      <c r="A148" s="96" t="s">
        <v>408</v>
      </c>
    </row>
    <row r="149" spans="1:14">
      <c r="A149" s="94"/>
    </row>
    <row r="151" spans="1:14">
      <c r="A151" s="90" t="s">
        <v>205</v>
      </c>
      <c r="B151" s="87"/>
      <c r="C151" s="87"/>
      <c r="D151" s="87"/>
      <c r="E151" s="87"/>
      <c r="F151" s="87"/>
      <c r="G151" s="87"/>
      <c r="H151" s="87"/>
      <c r="I151" s="87"/>
      <c r="J151" s="87"/>
      <c r="K151" s="87"/>
      <c r="L151" s="87"/>
      <c r="M151" s="87"/>
      <c r="N151" s="87"/>
    </row>
    <row r="152" spans="1:14">
      <c r="A152" s="96" t="s">
        <v>412</v>
      </c>
    </row>
    <row r="153" spans="1:14">
      <c r="A153" s="96" t="s">
        <v>227</v>
      </c>
    </row>
    <row r="154" spans="1:14">
      <c r="A154" s="96" t="s">
        <v>226</v>
      </c>
    </row>
    <row r="155" spans="1:14">
      <c r="A155" s="96" t="s">
        <v>228</v>
      </c>
    </row>
    <row r="156" spans="1:14">
      <c r="A156" s="96" t="s">
        <v>406</v>
      </c>
    </row>
    <row r="157" spans="1:14">
      <c r="A157" s="96"/>
    </row>
    <row r="158" spans="1:14">
      <c r="A158" s="96"/>
    </row>
    <row r="159" spans="1:14">
      <c r="A159" s="90" t="s">
        <v>246</v>
      </c>
      <c r="B159" s="87"/>
      <c r="C159" s="87"/>
      <c r="D159" s="87"/>
      <c r="E159" s="87"/>
      <c r="F159" s="87"/>
      <c r="G159" s="87"/>
      <c r="H159" s="87"/>
      <c r="I159" s="87"/>
      <c r="J159" s="87"/>
      <c r="K159" s="87"/>
      <c r="L159" s="87"/>
      <c r="M159" s="87"/>
      <c r="N159" s="87"/>
    </row>
    <row r="160" spans="1:14">
      <c r="A160" s="94" t="s">
        <v>210</v>
      </c>
    </row>
    <row r="161" spans="1:1">
      <c r="A161" s="94"/>
    </row>
    <row r="162" spans="1:1">
      <c r="A162" s="95" t="s">
        <v>215</v>
      </c>
    </row>
    <row r="163" spans="1:1">
      <c r="A163" s="94" t="s">
        <v>212</v>
      </c>
    </row>
    <row r="164" spans="1:1">
      <c r="A164" s="94" t="s">
        <v>213</v>
      </c>
    </row>
    <row r="165" spans="1:1" ht="22" customHeight="1">
      <c r="A165" s="131" t="s">
        <v>216</v>
      </c>
    </row>
    <row r="166" spans="1:1">
      <c r="A166" s="96" t="s">
        <v>273</v>
      </c>
    </row>
    <row r="167" spans="1:1">
      <c r="A167" s="94" t="s">
        <v>211</v>
      </c>
    </row>
    <row r="168" spans="1:1">
      <c r="A168" s="94"/>
    </row>
    <row r="169" spans="1:1">
      <c r="A169" s="94" t="s">
        <v>214</v>
      </c>
    </row>
    <row r="170" spans="1:1">
      <c r="A170" s="94" t="s">
        <v>265</v>
      </c>
    </row>
    <row r="171" spans="1:1">
      <c r="A171" s="94"/>
    </row>
    <row r="172" spans="1:1">
      <c r="A172" s="95" t="s">
        <v>217</v>
      </c>
    </row>
    <row r="173" spans="1:1">
      <c r="A173" s="88" t="s">
        <v>221</v>
      </c>
    </row>
    <row r="174" spans="1:1">
      <c r="A174" s="88" t="s">
        <v>218</v>
      </c>
    </row>
    <row r="175" spans="1:1">
      <c r="A175" s="88" t="s">
        <v>219</v>
      </c>
    </row>
    <row r="176" spans="1:1">
      <c r="A176" s="88" t="s">
        <v>220</v>
      </c>
    </row>
    <row r="178" spans="1:14">
      <c r="A178" s="95" t="s">
        <v>222</v>
      </c>
    </row>
    <row r="179" spans="1:14">
      <c r="A179" s="88" t="s">
        <v>221</v>
      </c>
    </row>
    <row r="180" spans="1:14">
      <c r="A180" s="88" t="s">
        <v>223</v>
      </c>
    </row>
    <row r="181" spans="1:14">
      <c r="A181" s="88" t="s">
        <v>224</v>
      </c>
    </row>
    <row r="182" spans="1:14">
      <c r="A182" s="88" t="s">
        <v>225</v>
      </c>
    </row>
    <row r="183" spans="1:14">
      <c r="A183" s="94"/>
    </row>
    <row r="184" spans="1:14">
      <c r="A184" s="94"/>
    </row>
    <row r="185" spans="1:14">
      <c r="A185" s="90" t="s">
        <v>119</v>
      </c>
      <c r="B185" s="87"/>
      <c r="C185" s="87"/>
      <c r="D185" s="87"/>
      <c r="E185" s="87"/>
      <c r="F185" s="87"/>
      <c r="G185" s="87"/>
      <c r="H185" s="87"/>
      <c r="I185" s="87"/>
      <c r="J185" s="87"/>
      <c r="K185" s="87"/>
      <c r="L185" s="87"/>
      <c r="M185" s="87"/>
      <c r="N185" s="87"/>
    </row>
    <row r="186" spans="1:14">
      <c r="A186" s="94" t="s">
        <v>102</v>
      </c>
    </row>
    <row r="187" spans="1:14">
      <c r="A187" s="94" t="s">
        <v>404</v>
      </c>
    </row>
    <row r="188" spans="1:14">
      <c r="A188" s="94"/>
    </row>
    <row r="189" spans="1:14">
      <c r="A189" s="94" t="s">
        <v>402</v>
      </c>
    </row>
    <row r="190" spans="1:14">
      <c r="A190" s="94" t="s">
        <v>403</v>
      </c>
    </row>
    <row r="191" spans="1:14">
      <c r="A191" s="94"/>
    </row>
    <row r="192" spans="1:14">
      <c r="A192" s="93" t="s">
        <v>103</v>
      </c>
    </row>
    <row r="193" spans="1:14">
      <c r="A193" s="94" t="s">
        <v>104</v>
      </c>
    </row>
    <row r="194" spans="1:14">
      <c r="A194" s="94" t="s">
        <v>105</v>
      </c>
    </row>
    <row r="195" spans="1:14">
      <c r="A195" s="96" t="s">
        <v>293</v>
      </c>
    </row>
    <row r="198" spans="1:14">
      <c r="A198" s="90" t="s">
        <v>387</v>
      </c>
      <c r="B198" s="87"/>
      <c r="C198" s="87"/>
      <c r="D198" s="87"/>
      <c r="E198" s="87"/>
      <c r="F198" s="87"/>
      <c r="G198" s="87"/>
      <c r="H198" s="87"/>
      <c r="I198" s="87"/>
      <c r="J198" s="87"/>
      <c r="K198" s="87"/>
      <c r="L198" s="87"/>
      <c r="M198" s="87"/>
      <c r="N198" s="87"/>
    </row>
    <row r="199" spans="1:14">
      <c r="A199" s="93" t="s">
        <v>103</v>
      </c>
    </row>
    <row r="200" spans="1:14">
      <c r="A200" s="94" t="s">
        <v>409</v>
      </c>
    </row>
    <row r="201" spans="1:14">
      <c r="A201" s="94"/>
    </row>
    <row r="202" spans="1:14">
      <c r="A202" s="93" t="s">
        <v>106</v>
      </c>
    </row>
    <row r="203" spans="1:14">
      <c r="A203" s="94" t="s">
        <v>301</v>
      </c>
    </row>
    <row r="204" spans="1:14" s="111" customFormat="1">
      <c r="A204" s="115"/>
    </row>
    <row r="205" spans="1:14">
      <c r="A205" s="94"/>
    </row>
    <row r="206" spans="1:14">
      <c r="A206" s="93" t="s">
        <v>175</v>
      </c>
    </row>
    <row r="207" spans="1:14">
      <c r="A207" s="94"/>
    </row>
    <row r="208" spans="1:14">
      <c r="A208" s="94"/>
    </row>
    <row r="209" spans="1:2">
      <c r="A209" s="118" t="s">
        <v>29</v>
      </c>
    </row>
    <row r="210" spans="1:2">
      <c r="A210" s="94" t="s">
        <v>294</v>
      </c>
    </row>
    <row r="211" spans="1:2">
      <c r="A211" s="94"/>
    </row>
    <row r="212" spans="1:2">
      <c r="A212" s="118" t="s">
        <v>30</v>
      </c>
    </row>
    <row r="213" spans="1:2">
      <c r="A213" s="95" t="s">
        <v>243</v>
      </c>
    </row>
    <row r="214" spans="1:2">
      <c r="A214" s="119" t="s">
        <v>231</v>
      </c>
      <c r="B214" s="96" t="s">
        <v>230</v>
      </c>
    </row>
    <row r="215" spans="1:2">
      <c r="B215" s="96"/>
    </row>
    <row r="216" spans="1:2">
      <c r="A216" s="94" t="s">
        <v>244</v>
      </c>
    </row>
    <row r="217" spans="1:2">
      <c r="A217" s="96" t="s">
        <v>231</v>
      </c>
      <c r="B217" s="96" t="s">
        <v>232</v>
      </c>
    </row>
    <row r="218" spans="1:2">
      <c r="A218" s="96"/>
      <c r="B218" s="96" t="s">
        <v>233</v>
      </c>
    </row>
    <row r="219" spans="1:2">
      <c r="A219" s="96" t="s">
        <v>231</v>
      </c>
      <c r="B219" s="96" t="s">
        <v>234</v>
      </c>
    </row>
    <row r="220" spans="1:2">
      <c r="A220" s="96"/>
      <c r="B220" s="96" t="s">
        <v>235</v>
      </c>
    </row>
    <row r="221" spans="1:2">
      <c r="A221" s="93"/>
    </row>
    <row r="222" spans="1:2">
      <c r="A222" s="118" t="s">
        <v>286</v>
      </c>
    </row>
    <row r="223" spans="1:2">
      <c r="A223" s="96" t="s">
        <v>236</v>
      </c>
    </row>
    <row r="224" spans="1:2">
      <c r="A224" s="96" t="s">
        <v>237</v>
      </c>
    </row>
    <row r="225" spans="1:2" ht="7" customHeight="1">
      <c r="A225" s="118"/>
    </row>
    <row r="226" spans="1:2">
      <c r="A226" s="96" t="s">
        <v>231</v>
      </c>
      <c r="B226" s="88" t="s">
        <v>238</v>
      </c>
    </row>
    <row r="227" spans="1:2">
      <c r="A227" s="96" t="s">
        <v>231</v>
      </c>
      <c r="B227" s="88" t="s">
        <v>287</v>
      </c>
    </row>
    <row r="228" spans="1:2">
      <c r="A228" s="96" t="s">
        <v>231</v>
      </c>
      <c r="B228" s="88" t="s">
        <v>247</v>
      </c>
    </row>
    <row r="229" spans="1:2">
      <c r="A229" s="96"/>
    </row>
    <row r="230" spans="1:2">
      <c r="A230" s="96" t="s">
        <v>239</v>
      </c>
    </row>
    <row r="231" spans="1:2" ht="7" customHeight="1">
      <c r="A231" s="118"/>
    </row>
    <row r="232" spans="1:2">
      <c r="A232" s="96" t="s">
        <v>231</v>
      </c>
      <c r="B232" s="88" t="s">
        <v>240</v>
      </c>
    </row>
    <row r="233" spans="1:2">
      <c r="A233" s="96"/>
      <c r="B233" s="96" t="s">
        <v>248</v>
      </c>
    </row>
    <row r="234" spans="1:2">
      <c r="A234" s="96" t="s">
        <v>231</v>
      </c>
      <c r="B234" s="88" t="s">
        <v>241</v>
      </c>
    </row>
    <row r="235" spans="1:2">
      <c r="A235" s="96"/>
      <c r="B235" s="88" t="s">
        <v>248</v>
      </c>
    </row>
    <row r="236" spans="1:2">
      <c r="A236" s="96" t="s">
        <v>231</v>
      </c>
      <c r="B236" s="88" t="s">
        <v>242</v>
      </c>
    </row>
    <row r="237" spans="1:2">
      <c r="A237" s="96"/>
      <c r="B237" s="88" t="s">
        <v>248</v>
      </c>
    </row>
    <row r="238" spans="1:2">
      <c r="A238" s="96" t="s">
        <v>288</v>
      </c>
    </row>
    <row r="239" spans="1:2">
      <c r="A239" s="96"/>
    </row>
    <row r="240" spans="1:2">
      <c r="A240" s="93" t="s">
        <v>107</v>
      </c>
    </row>
    <row r="241" spans="1:1">
      <c r="A241" s="94" t="s">
        <v>108</v>
      </c>
    </row>
    <row r="242" spans="1:1">
      <c r="A242" s="88" t="s">
        <v>109</v>
      </c>
    </row>
    <row r="243" spans="1:1">
      <c r="A243" s="88" t="s">
        <v>110</v>
      </c>
    </row>
  </sheetData>
  <mergeCells count="10">
    <mergeCell ref="A7:D7"/>
    <mergeCell ref="A6:D6"/>
    <mergeCell ref="A5:D5"/>
    <mergeCell ref="A4:D4"/>
    <mergeCell ref="F13:H13"/>
    <mergeCell ref="A12:D12"/>
    <mergeCell ref="A11:D11"/>
    <mergeCell ref="A9:D9"/>
    <mergeCell ref="A8:D8"/>
    <mergeCell ref="A10:D10"/>
  </mergeCells>
  <hyperlinks>
    <hyperlink ref="A10" location="'Wegleitung Kalkulation'!A118" display="Geräte / Anlagen" xr:uid="{730E3710-DEBA-3F4C-A939-23665CE852C9}"/>
    <hyperlink ref="A4" location="'Wegleitung Kalkulation'!A15" display="Erläuterungen" xr:uid="{021429B6-67E6-FA4B-85AA-960857BCC207}"/>
    <hyperlink ref="A5" location="'Wegleitung Kalkulation'!A26" display="Projekt-Bezeichnung" xr:uid="{6519A628-B253-4843-A446-1BFAC6EC78D2}"/>
    <hyperlink ref="A7" location="'Wegleitung Kalkulation'!A77" display="Sachkosten" xr:uid="{74061B2F-B526-714D-BC6D-98B0E4EB67CD}"/>
    <hyperlink ref="A8" location="'Wegleitung Kalkulation'!A91" display="Subcontracting" xr:uid="{E39F5929-92C0-8942-A605-3884F72F25B5}"/>
    <hyperlink ref="A11" location="'Wegleitung Kalkulation'!A138" display="Kalkulation Overhead" xr:uid="{9639D2FB-3102-374B-AA55-097EEB556C30}"/>
    <hyperlink ref="A6" location="'Wegleitung Kalkulation'!A33" display="Personalkosten" xr:uid="{01EE8B4C-82C2-184E-A0CF-710A204C1D56}"/>
    <hyperlink ref="A9" location="'Wegleitung Kalkulation'!A109" display="Praxispartner" xr:uid="{6F4CFE17-2380-3F47-923B-9403F77CF2DB}"/>
    <hyperlink ref="A11:C11" location="'Wegleitung Kalkulation'!A171" display="Kalkulation Overhead" xr:uid="{227DD101-E9FB-1C49-BBB9-0F0C450D5D26}"/>
    <hyperlink ref="A7:C7" location="'Wegleitung Kalkulation'!A101" display="Sachkosten" xr:uid="{AD2BA4F6-7020-3945-B04A-6B665C262A20}"/>
    <hyperlink ref="A8:C8" location="'Wegleitung Kalkulation'!A116" display="Subcontracting" xr:uid="{D3B3859B-B13F-574C-B275-DD1EE905B3B0}"/>
    <hyperlink ref="A9:C9" location="'Wegleitung Kalkulation'!A134" display="Praxispartner" xr:uid="{B4462501-8A9C-774E-86BD-8CD116D19ADE}"/>
    <hyperlink ref="A10:D10" location="'Wegleitung Kalkulation'!A159" display="Geräte / Anlagen / Infrastruktur" xr:uid="{1772165F-8DDC-2D40-98D5-166A6BF0C4B6}"/>
    <hyperlink ref="A7:D7" location="'Wegleitung Kalkulation'!A118" display="Sachkosten" xr:uid="{5058713D-03A0-924B-8CB5-4010F8E60BDA}"/>
    <hyperlink ref="A8:D8" location="'Wegleitung Kalkulation'!A133" display="Subcontracting" xr:uid="{A744A1DE-2408-F947-B67F-89F61C049DCE}"/>
    <hyperlink ref="A9:D9" location="'Wegleitung Kalkulation'!A151" display="Praxispartner" xr:uid="{11934BF5-FE8C-EF46-A4B1-51DC542F2C47}"/>
    <hyperlink ref="A11:D11" location="'Wegleitung Kalkulation'!A185" display="Kalkulation Overhead" xr:uid="{847B180F-A447-8944-8562-682D6672DDA2}"/>
    <hyperlink ref="A12:D12" location="'Wegleitung Kalkulation'!A198" display="Infos zu Projekt-Finanzierung" xr:uid="{C56D6477-A75C-6845-A99F-476F53114C82}"/>
  </hyperlinks>
  <pageMargins left="0.7" right="0.7" top="0.78740157499999996" bottom="0.78740157499999996" header="0.3" footer="0.3"/>
  <pageSetup paperSize="9" scale="69" fitToHeight="0" orientation="landscape" horizontalDpi="0" verticalDpi="0"/>
  <headerFooter>
    <oddHeader>&amp;C&amp;"Helvetica Fett,Fett"&amp;16&amp;K000000Wegleitung für das DIZH Innovationsprogramm Kalkulations-Excel-Sheet</oddHeader>
    <oddFooter>&amp;C&amp;"Calibri,Standard"&amp;K000000&amp;P / &amp;N&amp;R&amp;"Calibri,Standard"&amp;K000000letzte Änderung: 17.05.2023 / ds</oddFooter>
  </headerFooter>
  <rowBreaks count="3" manualBreakCount="3">
    <brk id="32" max="16383" man="1"/>
    <brk id="71" max="16383" man="1"/>
    <brk id="19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B3-A6C9-3940-A156-AFE11678A1E5}">
  <sheetPr>
    <tabColor theme="9" tint="0.79998168889431442"/>
    <pageSetUpPr fitToPage="1"/>
  </sheetPr>
  <dimension ref="A1:I44"/>
  <sheetViews>
    <sheetView zoomScale="160" zoomScaleNormal="160" workbookViewId="0">
      <selection activeCell="D7" sqref="D7:D15"/>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2.6640625" style="1" bestFit="1" customWidth="1"/>
    <col min="9" max="9" width="13.5" style="1" bestFit="1" customWidth="1"/>
    <col min="10" max="16384" width="10.83203125" style="1"/>
  </cols>
  <sheetData>
    <row r="1" spans="1:9" ht="26">
      <c r="A1" s="338" t="s">
        <v>342</v>
      </c>
      <c r="B1" s="338"/>
      <c r="C1" s="338"/>
      <c r="D1" s="338"/>
      <c r="E1" s="338"/>
      <c r="F1" s="338"/>
    </row>
    <row r="3" spans="1:9" ht="15">
      <c r="A3" s="5" t="s">
        <v>51</v>
      </c>
      <c r="B3" s="6" t="s">
        <v>52</v>
      </c>
      <c r="C3" s="6" t="s">
        <v>53</v>
      </c>
      <c r="D3" s="6" t="s">
        <v>54</v>
      </c>
      <c r="E3" s="6" t="s">
        <v>55</v>
      </c>
      <c r="F3" s="6" t="s">
        <v>56</v>
      </c>
    </row>
    <row r="4" spans="1:9" ht="15">
      <c r="A4" s="7"/>
      <c r="B4" s="8" t="s">
        <v>57</v>
      </c>
      <c r="C4" s="8" t="s">
        <v>58</v>
      </c>
      <c r="D4" s="8"/>
      <c r="E4" s="8"/>
    </row>
    <row r="5" spans="1:9" ht="15">
      <c r="A5" s="9"/>
      <c r="B5" s="10" t="s">
        <v>59</v>
      </c>
      <c r="C5" s="10" t="s">
        <v>60</v>
      </c>
      <c r="D5" s="10" t="s">
        <v>60</v>
      </c>
      <c r="E5" s="10" t="s">
        <v>60</v>
      </c>
      <c r="F5" s="10" t="s">
        <v>60</v>
      </c>
    </row>
    <row r="6" spans="1:9">
      <c r="A6" s="11"/>
      <c r="B6" s="12"/>
      <c r="C6" s="13"/>
      <c r="D6" s="14"/>
      <c r="E6" s="15"/>
      <c r="F6" s="16"/>
    </row>
    <row r="7" spans="1:9">
      <c r="A7" s="11" t="s">
        <v>61</v>
      </c>
      <c r="B7" s="12">
        <v>120</v>
      </c>
      <c r="C7" s="13">
        <v>1705</v>
      </c>
      <c r="D7" s="14">
        <f>+B7*C7</f>
        <v>204600</v>
      </c>
      <c r="E7" s="15">
        <f>+D7/12</f>
        <v>17050</v>
      </c>
      <c r="F7" s="16">
        <f>+B7*8.4</f>
        <v>1008</v>
      </c>
      <c r="I7" s="268"/>
    </row>
    <row r="8" spans="1:9">
      <c r="A8" s="11" t="s">
        <v>45</v>
      </c>
      <c r="B8" s="12">
        <v>100</v>
      </c>
      <c r="C8" s="13">
        <v>1705</v>
      </c>
      <c r="D8" s="14">
        <f t="shared" ref="D8:D15" si="0">+B8*C8</f>
        <v>170500</v>
      </c>
      <c r="E8" s="15">
        <f t="shared" ref="E8:E15" si="1">+D8/12</f>
        <v>14208.333333333334</v>
      </c>
      <c r="F8" s="16">
        <f t="shared" ref="F8:F15" si="2">+B8*8.4</f>
        <v>840</v>
      </c>
      <c r="I8" s="268"/>
    </row>
    <row r="9" spans="1:9">
      <c r="A9" s="11" t="s">
        <v>47</v>
      </c>
      <c r="B9" s="12">
        <v>65</v>
      </c>
      <c r="C9" s="13">
        <v>1850</v>
      </c>
      <c r="D9" s="14">
        <f t="shared" si="0"/>
        <v>120250</v>
      </c>
      <c r="E9" s="15">
        <f t="shared" si="1"/>
        <v>10020.833333333334</v>
      </c>
      <c r="F9" s="16">
        <f t="shared" si="2"/>
        <v>546</v>
      </c>
      <c r="H9" s="14"/>
      <c r="I9" s="268"/>
    </row>
    <row r="10" spans="1:9">
      <c r="A10" s="11" t="s">
        <v>62</v>
      </c>
      <c r="B10" s="12">
        <v>55</v>
      </c>
      <c r="C10" s="13">
        <v>1850</v>
      </c>
      <c r="D10" s="14">
        <f t="shared" si="0"/>
        <v>101750</v>
      </c>
      <c r="E10" s="15">
        <f t="shared" si="1"/>
        <v>8479.1666666666661</v>
      </c>
      <c r="F10" s="16">
        <f t="shared" si="2"/>
        <v>462</v>
      </c>
      <c r="H10" s="14"/>
      <c r="I10" s="268"/>
    </row>
    <row r="11" spans="1:9">
      <c r="A11" s="11" t="s">
        <v>63</v>
      </c>
      <c r="B11" s="12">
        <v>100</v>
      </c>
      <c r="C11" s="13">
        <v>1850</v>
      </c>
      <c r="D11" s="14">
        <f t="shared" si="0"/>
        <v>185000</v>
      </c>
      <c r="E11" s="15">
        <f t="shared" si="1"/>
        <v>15416.666666666666</v>
      </c>
      <c r="F11" s="16">
        <f t="shared" si="2"/>
        <v>840</v>
      </c>
      <c r="H11" s="14"/>
      <c r="I11" s="268"/>
    </row>
    <row r="12" spans="1:9">
      <c r="A12" s="11" t="s">
        <v>64</v>
      </c>
      <c r="B12" s="12">
        <v>65</v>
      </c>
      <c r="C12" s="13">
        <v>1850</v>
      </c>
      <c r="D12" s="14">
        <f t="shared" si="0"/>
        <v>120250</v>
      </c>
      <c r="E12" s="15">
        <f t="shared" si="1"/>
        <v>10020.833333333334</v>
      </c>
      <c r="F12" s="16">
        <f t="shared" si="2"/>
        <v>546</v>
      </c>
      <c r="H12" s="14"/>
      <c r="I12" s="268"/>
    </row>
    <row r="13" spans="1:9">
      <c r="A13" s="11" t="s">
        <v>65</v>
      </c>
      <c r="B13" s="12">
        <v>55</v>
      </c>
      <c r="C13" s="13">
        <v>1850</v>
      </c>
      <c r="D13" s="14">
        <f t="shared" si="0"/>
        <v>101750</v>
      </c>
      <c r="E13" s="15">
        <f t="shared" si="1"/>
        <v>8479.1666666666661</v>
      </c>
      <c r="F13" s="16">
        <f t="shared" si="2"/>
        <v>462</v>
      </c>
      <c r="H13" s="14"/>
      <c r="I13" s="268"/>
    </row>
    <row r="14" spans="1:9">
      <c r="A14" s="11" t="s">
        <v>66</v>
      </c>
      <c r="B14" s="12">
        <v>40</v>
      </c>
      <c r="C14" s="13">
        <v>1850</v>
      </c>
      <c r="D14" s="14">
        <f t="shared" si="0"/>
        <v>74000</v>
      </c>
      <c r="E14" s="15">
        <f t="shared" si="1"/>
        <v>6166.666666666667</v>
      </c>
      <c r="F14" s="16">
        <f t="shared" si="2"/>
        <v>336</v>
      </c>
      <c r="H14" s="14"/>
      <c r="I14" s="268"/>
    </row>
    <row r="15" spans="1:9">
      <c r="A15" s="17" t="s">
        <v>67</v>
      </c>
      <c r="B15" s="18">
        <v>15</v>
      </c>
      <c r="C15" s="19">
        <v>1850</v>
      </c>
      <c r="D15" s="20">
        <f t="shared" si="0"/>
        <v>27750</v>
      </c>
      <c r="E15" s="21">
        <f t="shared" si="1"/>
        <v>2312.5</v>
      </c>
      <c r="F15" s="22">
        <f t="shared" si="2"/>
        <v>126</v>
      </c>
      <c r="H15" s="14"/>
      <c r="I15" s="268"/>
    </row>
    <row r="16" spans="1:9">
      <c r="F16" s="16"/>
      <c r="G16" s="16"/>
    </row>
    <row r="17" spans="1:7">
      <c r="A17" s="23" t="s">
        <v>68</v>
      </c>
      <c r="B17" s="24"/>
      <c r="C17" s="24" t="s">
        <v>69</v>
      </c>
      <c r="D17" s="25"/>
      <c r="E17" s="2"/>
      <c r="F17" s="2"/>
      <c r="G17" s="26"/>
    </row>
    <row r="18" spans="1:7">
      <c r="A18" s="27"/>
      <c r="B18" s="28"/>
      <c r="C18" s="28" t="s">
        <v>70</v>
      </c>
      <c r="D18" s="29"/>
      <c r="G18" s="30"/>
    </row>
    <row r="19" spans="1:7">
      <c r="A19" s="31"/>
      <c r="B19" s="32"/>
      <c r="C19" s="32" t="s">
        <v>71</v>
      </c>
      <c r="D19" s="33"/>
      <c r="E19" s="34"/>
      <c r="F19" s="34"/>
      <c r="G19" s="35"/>
    </row>
    <row r="20" spans="1:7">
      <c r="A20" s="36"/>
      <c r="B20" s="36"/>
      <c r="C20" s="29"/>
      <c r="D20" s="29"/>
    </row>
    <row r="21" spans="1:7">
      <c r="A21" s="23" t="s">
        <v>72</v>
      </c>
      <c r="B21" s="24"/>
      <c r="C21" s="24" t="s">
        <v>73</v>
      </c>
      <c r="D21" s="25"/>
      <c r="E21" s="2"/>
      <c r="F21" s="2"/>
      <c r="G21" s="26"/>
    </row>
    <row r="22" spans="1:7">
      <c r="A22" s="27"/>
      <c r="B22" s="28"/>
      <c r="C22" s="28" t="s">
        <v>74</v>
      </c>
      <c r="D22" s="29"/>
      <c r="G22" s="30"/>
    </row>
    <row r="23" spans="1:7">
      <c r="A23" s="27"/>
      <c r="B23" s="28"/>
      <c r="C23" s="28" t="s">
        <v>75</v>
      </c>
      <c r="D23" s="29"/>
      <c r="G23" s="30"/>
    </row>
    <row r="24" spans="1:7">
      <c r="A24" s="27"/>
      <c r="B24" s="28"/>
      <c r="C24" s="28" t="s">
        <v>76</v>
      </c>
      <c r="D24" s="29"/>
      <c r="G24" s="30"/>
    </row>
    <row r="25" spans="1:7">
      <c r="A25" s="31"/>
      <c r="B25" s="32"/>
      <c r="C25" s="32" t="s">
        <v>77</v>
      </c>
      <c r="D25" s="33"/>
      <c r="E25" s="34"/>
      <c r="F25" s="34"/>
      <c r="G25" s="35"/>
    </row>
    <row r="26" spans="1:7">
      <c r="A26" s="36"/>
      <c r="B26" s="36"/>
      <c r="C26" s="29"/>
      <c r="D26" s="29"/>
    </row>
    <row r="27" spans="1:7">
      <c r="A27" s="37" t="s">
        <v>78</v>
      </c>
      <c r="B27" s="38"/>
      <c r="C27" s="38" t="s">
        <v>79</v>
      </c>
      <c r="D27" s="39"/>
      <c r="E27" s="3"/>
      <c r="F27" s="3"/>
      <c r="G27" s="40"/>
    </row>
    <row r="29" spans="1:7">
      <c r="A29" s="4" t="s">
        <v>80</v>
      </c>
    </row>
    <row r="30" spans="1:7">
      <c r="A30" s="1" t="s">
        <v>46</v>
      </c>
    </row>
    <row r="31" spans="1:7">
      <c r="A31" s="1" t="s">
        <v>48</v>
      </c>
    </row>
    <row r="32" spans="1:7">
      <c r="A32" s="1" t="s">
        <v>49</v>
      </c>
    </row>
    <row r="33" spans="1:1">
      <c r="A33" s="1" t="s">
        <v>50</v>
      </c>
    </row>
    <row r="37" spans="1:1">
      <c r="A37" s="4" t="s">
        <v>81</v>
      </c>
    </row>
    <row r="38" spans="1:1">
      <c r="A38" s="1">
        <v>1</v>
      </c>
    </row>
    <row r="39" spans="1:1">
      <c r="A39" s="1">
        <v>1.5</v>
      </c>
    </row>
    <row r="40" spans="1:1">
      <c r="A40" s="1">
        <v>1.8</v>
      </c>
    </row>
    <row r="41" spans="1:1">
      <c r="A41" s="1">
        <v>2</v>
      </c>
    </row>
    <row r="42" spans="1:1">
      <c r="A42" s="1">
        <v>2.1</v>
      </c>
    </row>
    <row r="43" spans="1:1">
      <c r="A43" s="1">
        <v>2.2000000000000002</v>
      </c>
    </row>
    <row r="44" spans="1:1">
      <c r="A44"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B296-872F-5849-9074-EEA99078E8B3}">
  <sheetPr>
    <tabColor theme="9" tint="0.79998168889431442"/>
    <pageSetUpPr fitToPage="1"/>
  </sheetPr>
  <dimension ref="A1:H40"/>
  <sheetViews>
    <sheetView zoomScale="160" zoomScaleNormal="160" workbookViewId="0">
      <selection activeCell="C37" sqref="C37"/>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38" t="s">
        <v>343</v>
      </c>
      <c r="B1" s="338"/>
      <c r="C1" s="338"/>
      <c r="D1" s="338"/>
      <c r="E1" s="338"/>
      <c r="F1" s="338"/>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c r="A6" s="11"/>
      <c r="B6" s="12"/>
      <c r="C6" s="13"/>
      <c r="D6" s="14"/>
      <c r="E6" s="15"/>
      <c r="F6" s="16"/>
    </row>
    <row r="7" spans="1:8">
      <c r="A7" s="11" t="s">
        <v>61</v>
      </c>
      <c r="B7" s="12">
        <v>90</v>
      </c>
      <c r="C7" s="13">
        <v>1900</v>
      </c>
      <c r="D7" s="14">
        <f>+B7*C7</f>
        <v>171000</v>
      </c>
      <c r="E7" s="15">
        <f>+D7/12</f>
        <v>14250</v>
      </c>
      <c r="F7" s="16">
        <f>+B7*8.4</f>
        <v>756</v>
      </c>
    </row>
    <row r="8" spans="1:8">
      <c r="A8" s="11" t="s">
        <v>45</v>
      </c>
      <c r="B8" s="12">
        <v>90</v>
      </c>
      <c r="C8" s="13">
        <v>1900</v>
      </c>
      <c r="D8" s="14">
        <f t="shared" ref="D8:D11" si="0">+B8*C8</f>
        <v>171000</v>
      </c>
      <c r="E8" s="15">
        <f t="shared" ref="E8:E11" si="1">+D8/12</f>
        <v>14250</v>
      </c>
      <c r="F8" s="16">
        <f t="shared" ref="F8:F11" si="2">+B8*8.4</f>
        <v>756</v>
      </c>
    </row>
    <row r="9" spans="1:8">
      <c r="A9" s="11" t="s">
        <v>47</v>
      </c>
      <c r="B9" s="12">
        <v>70</v>
      </c>
      <c r="C9" s="13">
        <v>1900</v>
      </c>
      <c r="D9" s="14">
        <f t="shared" si="0"/>
        <v>133000</v>
      </c>
      <c r="E9" s="15">
        <f t="shared" si="1"/>
        <v>11083.333333333334</v>
      </c>
      <c r="F9" s="16">
        <f t="shared" si="2"/>
        <v>588</v>
      </c>
      <c r="H9" s="14"/>
    </row>
    <row r="10" spans="1:8">
      <c r="A10" s="11" t="s">
        <v>157</v>
      </c>
      <c r="B10" s="12">
        <v>40</v>
      </c>
      <c r="C10" s="13">
        <v>1900</v>
      </c>
      <c r="D10" s="14">
        <f t="shared" si="0"/>
        <v>76000</v>
      </c>
      <c r="E10" s="15">
        <f t="shared" si="1"/>
        <v>6333.333333333333</v>
      </c>
      <c r="F10" s="16">
        <f t="shared" si="2"/>
        <v>336</v>
      </c>
      <c r="H10" s="14"/>
    </row>
    <row r="11" spans="1:8">
      <c r="A11" s="17" t="s">
        <v>266</v>
      </c>
      <c r="B11" s="18">
        <v>55</v>
      </c>
      <c r="C11" s="19">
        <v>1900</v>
      </c>
      <c r="D11" s="20">
        <f t="shared" si="0"/>
        <v>104500</v>
      </c>
      <c r="E11" s="21">
        <f t="shared" si="1"/>
        <v>8708.3333333333339</v>
      </c>
      <c r="F11" s="22">
        <f t="shared" si="2"/>
        <v>462</v>
      </c>
      <c r="H11" s="14"/>
    </row>
    <row r="12" spans="1:8">
      <c r="F12" s="16"/>
      <c r="G12" s="16"/>
    </row>
    <row r="13" spans="1:8">
      <c r="A13" s="23" t="s">
        <v>68</v>
      </c>
      <c r="B13" s="24"/>
      <c r="C13" s="24" t="s">
        <v>69</v>
      </c>
      <c r="D13" s="25"/>
      <c r="E13" s="2"/>
      <c r="F13" s="2"/>
      <c r="G13" s="26"/>
    </row>
    <row r="14" spans="1:8">
      <c r="A14" s="27"/>
      <c r="B14" s="28"/>
      <c r="C14" s="28" t="s">
        <v>70</v>
      </c>
      <c r="D14" s="29"/>
      <c r="G14" s="30"/>
    </row>
    <row r="15" spans="1:8">
      <c r="A15" s="31"/>
      <c r="B15" s="32"/>
      <c r="C15" s="32" t="s">
        <v>71</v>
      </c>
      <c r="D15" s="33"/>
      <c r="E15" s="34"/>
      <c r="F15" s="34"/>
      <c r="G15" s="35"/>
    </row>
    <row r="16" spans="1:8">
      <c r="A16" s="36"/>
      <c r="B16" s="36"/>
      <c r="C16" s="29"/>
      <c r="D16" s="29"/>
    </row>
    <row r="17" spans="1:7">
      <c r="A17" s="23" t="s">
        <v>72</v>
      </c>
      <c r="B17" s="24"/>
      <c r="C17" s="24" t="s">
        <v>73</v>
      </c>
      <c r="D17" s="25"/>
      <c r="E17" s="2"/>
      <c r="F17" s="2"/>
      <c r="G17" s="26"/>
    </row>
    <row r="18" spans="1:7">
      <c r="A18" s="27"/>
      <c r="B18" s="28"/>
      <c r="C18" s="28" t="s">
        <v>74</v>
      </c>
      <c r="D18" s="29"/>
      <c r="G18" s="30"/>
    </row>
    <row r="19" spans="1:7">
      <c r="A19" s="27"/>
      <c r="B19" s="28"/>
      <c r="C19" s="28" t="s">
        <v>75</v>
      </c>
      <c r="D19" s="29"/>
      <c r="G19" s="30"/>
    </row>
    <row r="20" spans="1:7">
      <c r="A20" s="27"/>
      <c r="B20" s="28"/>
      <c r="C20" s="28" t="s">
        <v>76</v>
      </c>
      <c r="D20" s="29"/>
      <c r="G20" s="30"/>
    </row>
    <row r="21" spans="1:7">
      <c r="A21" s="31"/>
      <c r="B21" s="32"/>
      <c r="C21" s="32" t="s">
        <v>77</v>
      </c>
      <c r="D21" s="33"/>
      <c r="E21" s="34"/>
      <c r="F21" s="34"/>
      <c r="G21" s="35"/>
    </row>
    <row r="22" spans="1:7">
      <c r="A22" s="36"/>
      <c r="B22" s="36"/>
      <c r="C22" s="29"/>
      <c r="D22" s="29"/>
    </row>
    <row r="23" spans="1:7">
      <c r="A23" s="37" t="s">
        <v>78</v>
      </c>
      <c r="B23" s="38"/>
      <c r="C23" s="38" t="s">
        <v>79</v>
      </c>
      <c r="D23" s="39"/>
      <c r="E23" s="3"/>
      <c r="F23" s="3"/>
      <c r="G23" s="40"/>
    </row>
    <row r="25" spans="1:7">
      <c r="A25" s="4" t="s">
        <v>80</v>
      </c>
    </row>
    <row r="26" spans="1:7">
      <c r="A26" s="1" t="s">
        <v>46</v>
      </c>
    </row>
    <row r="27" spans="1:7">
      <c r="A27" s="1" t="s">
        <v>48</v>
      </c>
    </row>
    <row r="28" spans="1:7">
      <c r="A28" s="1" t="s">
        <v>49</v>
      </c>
    </row>
    <row r="29" spans="1:7">
      <c r="A29" s="1" t="s">
        <v>50</v>
      </c>
    </row>
    <row r="33" spans="1:1">
      <c r="A33" s="4" t="s">
        <v>81</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scale="78"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DACD-9D1B-4B4A-B5A0-31F3950A776E}">
  <sheetPr>
    <pageSetUpPr fitToPage="1"/>
  </sheetPr>
  <dimension ref="B1:I34"/>
  <sheetViews>
    <sheetView showGridLines="0" zoomScaleNormal="100" workbookViewId="0"/>
  </sheetViews>
  <sheetFormatPr baseColWidth="10" defaultRowHeight="16"/>
  <cols>
    <col min="1" max="1" width="1.6640625" style="47" customWidth="1"/>
    <col min="2" max="2" width="31.6640625" style="47" customWidth="1"/>
    <col min="3" max="3" width="11.33203125" style="47" bestFit="1" customWidth="1"/>
    <col min="4" max="6" width="14.33203125" style="48" customWidth="1"/>
    <col min="7" max="7" width="7.6640625" style="48" customWidth="1"/>
    <col min="8" max="9" width="14.33203125" style="48" customWidth="1"/>
    <col min="10" max="16384" width="10.83203125" style="47"/>
  </cols>
  <sheetData>
    <row r="1" spans="2:9" s="42" customFormat="1" ht="18">
      <c r="B1" s="41" t="s">
        <v>133</v>
      </c>
      <c r="C1" s="41"/>
      <c r="D1" s="41"/>
      <c r="E1" s="41"/>
      <c r="G1" s="41"/>
      <c r="H1" s="43" t="s">
        <v>134</v>
      </c>
    </row>
    <row r="2" spans="2:9" s="42" customFormat="1">
      <c r="B2" s="44" t="s">
        <v>135</v>
      </c>
      <c r="D2" s="45"/>
      <c r="E2" s="45"/>
      <c r="F2" s="45"/>
      <c r="G2" s="45"/>
      <c r="H2" s="46" t="s">
        <v>136</v>
      </c>
      <c r="I2" s="45"/>
    </row>
    <row r="4" spans="2:9">
      <c r="B4" s="47" t="s">
        <v>137</v>
      </c>
    </row>
    <row r="5" spans="2:9">
      <c r="B5" s="49" t="s">
        <v>138</v>
      </c>
    </row>
    <row r="6" spans="2:9">
      <c r="B6" s="49" t="s">
        <v>139</v>
      </c>
    </row>
    <row r="7" spans="2:9">
      <c r="B7" s="49" t="s">
        <v>140</v>
      </c>
    </row>
    <row r="8" spans="2:9">
      <c r="B8" s="49" t="s">
        <v>141</v>
      </c>
    </row>
    <row r="9" spans="2:9">
      <c r="B9" s="49" t="s">
        <v>142</v>
      </c>
    </row>
    <row r="10" spans="2:9">
      <c r="B10" s="49" t="s">
        <v>143</v>
      </c>
    </row>
    <row r="12" spans="2:9" s="51" customFormat="1" ht="24.5" customHeight="1">
      <c r="B12" s="339" t="s">
        <v>144</v>
      </c>
      <c r="C12" s="339"/>
      <c r="D12" s="339"/>
      <c r="E12" s="339"/>
      <c r="F12" s="339"/>
      <c r="G12" s="50"/>
      <c r="H12" s="50"/>
      <c r="I12" s="50"/>
    </row>
    <row r="13" spans="2:9" ht="25.25" customHeight="1" thickBot="1"/>
    <row r="14" spans="2:9" s="57" customFormat="1" ht="35" customHeight="1" thickBot="1">
      <c r="B14" s="52" t="s">
        <v>145</v>
      </c>
      <c r="C14" s="53" t="s">
        <v>146</v>
      </c>
      <c r="D14" s="54" t="s">
        <v>147</v>
      </c>
      <c r="E14" s="55" t="s">
        <v>148</v>
      </c>
      <c r="F14" s="56" t="s">
        <v>149</v>
      </c>
    </row>
    <row r="15" spans="2:9" s="62" customFormat="1" ht="25.25" customHeight="1">
      <c r="B15" s="342" t="s">
        <v>150</v>
      </c>
      <c r="C15" s="58" t="s">
        <v>151</v>
      </c>
      <c r="D15" s="59">
        <v>80</v>
      </c>
      <c r="E15" s="60">
        <v>110</v>
      </c>
      <c r="F15" s="61">
        <v>140</v>
      </c>
    </row>
    <row r="16" spans="2:9" s="62" customFormat="1" ht="25.25" customHeight="1" thickBot="1">
      <c r="B16" s="341"/>
      <c r="C16" s="63" t="s">
        <v>152</v>
      </c>
      <c r="D16" s="64">
        <v>140</v>
      </c>
      <c r="E16" s="65">
        <v>190</v>
      </c>
      <c r="F16" s="66">
        <v>240</v>
      </c>
    </row>
    <row r="17" spans="2:9" ht="25.25" customHeight="1" thickBot="1"/>
    <row r="18" spans="2:9" s="57" customFormat="1" ht="35" customHeight="1" thickBot="1">
      <c r="B18" s="52" t="s">
        <v>145</v>
      </c>
      <c r="C18" s="53" t="s">
        <v>146</v>
      </c>
      <c r="D18" s="54" t="s">
        <v>153</v>
      </c>
      <c r="E18" s="55" t="s">
        <v>154</v>
      </c>
      <c r="F18" s="56" t="s">
        <v>155</v>
      </c>
    </row>
    <row r="19" spans="2:9" s="62" customFormat="1" ht="25.25" customHeight="1">
      <c r="B19" s="340" t="s">
        <v>156</v>
      </c>
      <c r="C19" s="58" t="s">
        <v>151</v>
      </c>
      <c r="D19" s="67">
        <v>50</v>
      </c>
      <c r="E19" s="60">
        <v>70</v>
      </c>
      <c r="F19" s="68">
        <v>100</v>
      </c>
    </row>
    <row r="20" spans="2:9" s="62" customFormat="1" ht="25.25" customHeight="1" thickBot="1">
      <c r="B20" s="341"/>
      <c r="C20" s="63" t="s">
        <v>152</v>
      </c>
      <c r="D20" s="69">
        <v>90</v>
      </c>
      <c r="E20" s="65">
        <v>120</v>
      </c>
      <c r="F20" s="70">
        <v>170</v>
      </c>
    </row>
    <row r="21" spans="2:9" s="62" customFormat="1" ht="25.25" customHeight="1">
      <c r="B21" s="340" t="s">
        <v>157</v>
      </c>
      <c r="C21" s="58" t="s">
        <v>151</v>
      </c>
      <c r="D21" s="71">
        <v>50</v>
      </c>
      <c r="E21" s="72">
        <v>70</v>
      </c>
      <c r="F21" s="73"/>
    </row>
    <row r="22" spans="2:9" s="62" customFormat="1" ht="25.25" customHeight="1" thickBot="1">
      <c r="B22" s="341"/>
      <c r="C22" s="63" t="s">
        <v>152</v>
      </c>
      <c r="D22" s="74">
        <v>90</v>
      </c>
      <c r="E22" s="75">
        <v>120</v>
      </c>
      <c r="F22" s="76"/>
    </row>
    <row r="23" spans="2:9" s="62" customFormat="1" ht="25.25" customHeight="1">
      <c r="B23" s="340" t="s">
        <v>158</v>
      </c>
      <c r="C23" s="58" t="s">
        <v>151</v>
      </c>
      <c r="D23" s="67">
        <v>50</v>
      </c>
      <c r="E23" s="60">
        <v>70</v>
      </c>
      <c r="F23" s="68">
        <v>100</v>
      </c>
    </row>
    <row r="24" spans="2:9" s="62" customFormat="1" ht="25.25" customHeight="1" thickBot="1">
      <c r="B24" s="341"/>
      <c r="C24" s="63" t="s">
        <v>152</v>
      </c>
      <c r="D24" s="69">
        <v>90</v>
      </c>
      <c r="E24" s="65">
        <v>120</v>
      </c>
      <c r="F24" s="70">
        <v>170</v>
      </c>
    </row>
    <row r="25" spans="2:9" ht="25.25" customHeight="1" thickBot="1"/>
    <row r="26" spans="2:9" s="57" customFormat="1" ht="35" customHeight="1" thickBot="1">
      <c r="B26" s="52" t="s">
        <v>145</v>
      </c>
      <c r="C26" s="53" t="s">
        <v>146</v>
      </c>
      <c r="D26" s="77" t="s">
        <v>159</v>
      </c>
    </row>
    <row r="27" spans="2:9" s="62" customFormat="1" ht="25.25" customHeight="1">
      <c r="B27" s="340" t="s">
        <v>160</v>
      </c>
      <c r="C27" s="58" t="s">
        <v>151</v>
      </c>
      <c r="D27" s="78">
        <v>20</v>
      </c>
    </row>
    <row r="28" spans="2:9" s="62" customFormat="1" ht="25.25" customHeight="1" thickBot="1">
      <c r="B28" s="341"/>
      <c r="C28" s="63" t="s">
        <v>152</v>
      </c>
      <c r="D28" s="79">
        <v>40</v>
      </c>
    </row>
    <row r="29" spans="2:9" ht="25.25" customHeight="1"/>
    <row r="30" spans="2:9" s="42" customFormat="1" ht="16.25" customHeight="1">
      <c r="B30" s="42" t="s">
        <v>161</v>
      </c>
      <c r="D30" s="45"/>
      <c r="E30" s="45"/>
      <c r="F30" s="45"/>
      <c r="G30" s="45"/>
      <c r="H30" s="45"/>
      <c r="I30" s="45"/>
    </row>
    <row r="31" spans="2:9" s="44" customFormat="1" ht="16.25" customHeight="1">
      <c r="B31" s="44" t="s">
        <v>162</v>
      </c>
      <c r="D31" s="80"/>
      <c r="E31" s="80"/>
      <c r="F31" s="80"/>
      <c r="G31" s="80"/>
      <c r="H31" s="80"/>
      <c r="I31" s="80"/>
    </row>
    <row r="32" spans="2:9" s="42" customFormat="1" ht="16.25" customHeight="1">
      <c r="B32" s="42" t="s">
        <v>163</v>
      </c>
      <c r="D32" s="45"/>
      <c r="E32" s="45"/>
      <c r="F32" s="45"/>
      <c r="G32" s="45"/>
      <c r="H32" s="45"/>
      <c r="I32" s="45"/>
    </row>
    <row r="33" spans="2:9" s="42" customFormat="1" ht="16.25" customHeight="1">
      <c r="B33" s="42" t="s">
        <v>164</v>
      </c>
      <c r="D33" s="45"/>
      <c r="E33" s="45"/>
      <c r="F33" s="45"/>
      <c r="G33" s="45"/>
      <c r="H33" s="45"/>
      <c r="I33" s="45"/>
    </row>
    <row r="34" spans="2:9" ht="16.25" customHeight="1">
      <c r="B34" s="81" t="s">
        <v>165</v>
      </c>
    </row>
  </sheetData>
  <sheetProtection sheet="1" objects="1" scenarios="1"/>
  <mergeCells count="6">
    <mergeCell ref="B27:B28"/>
    <mergeCell ref="B12:F12"/>
    <mergeCell ref="B15:B16"/>
    <mergeCell ref="B19:B20"/>
    <mergeCell ref="B21:B22"/>
    <mergeCell ref="B23:B24"/>
  </mergeCells>
  <pageMargins left="0.78740157480314998" right="0.78740157480314998" top="1.1811023622047201" bottom="0.78740157480314998" header="0.39370078740157499" footer="0.39370078740157499"/>
  <pageSetup paperSize="9" scale="66" orientation="landscape" r:id="rId1"/>
  <headerFooter>
    <oddHeader>&amp;L&amp;8Prozess: 6.03.00 Finanzen
Publikationsort: Staff
Erlassverantw: Controller/-in Zentrales Controlling
Beschlussinstanz: Leiter/-in F&amp;&amp;H&amp;C&amp;8Z-CL-Kostensätze ZHAW
&amp;R&amp;G</oddHeader>
    <oddFooter>&amp;L&amp;8Version: 6.0.0&amp;C&amp;8gültig ab: 01.09.2020&amp;R&amp;8Seite &amp;P von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5C9F-E247-F149-97DA-DCDFCEB8CE42}">
  <sheetPr>
    <tabColor theme="5" tint="0.79998168889431442"/>
    <outlinePr summaryRight="0"/>
    <pageSetUpPr fitToPage="1"/>
  </sheetPr>
  <dimension ref="A1:S90"/>
  <sheetViews>
    <sheetView tabSelected="1" zoomScale="170" zoomScaleNormal="170" workbookViewId="0">
      <pane ySplit="10" topLeftCell="A11" activePane="bottomLeft" state="frozen"/>
      <selection activeCell="A7" sqref="A7:C7"/>
      <selection pane="bottomLeft" activeCell="A38" sqref="A38"/>
    </sheetView>
  </sheetViews>
  <sheetFormatPr baseColWidth="10" defaultRowHeight="16" outlineLevelRow="1" outlineLevelCol="1"/>
  <cols>
    <col min="1" max="1" width="47" style="152" customWidth="1"/>
    <col min="2" max="2" width="15.83203125" style="153" customWidth="1"/>
    <col min="3" max="3" width="8.1640625" style="167" bestFit="1" customWidth="1"/>
    <col min="4" max="4" width="2.5" style="152" bestFit="1" customWidth="1"/>
    <col min="5" max="5" width="13.83203125" style="153" customWidth="1" outlineLevel="1"/>
    <col min="6" max="6" width="7" style="154" bestFit="1" customWidth="1" outlineLevel="1"/>
    <col min="7" max="7" width="2.5" style="152" bestFit="1" customWidth="1"/>
    <col min="8" max="8" width="13.83203125" style="153" customWidth="1" outlineLevel="1"/>
    <col min="9" max="9" width="5.6640625" style="154" customWidth="1" outlineLevel="1"/>
    <col min="10" max="10" width="2.5" style="152" bestFit="1" customWidth="1"/>
    <col min="11" max="11" width="13.83203125" style="153" customWidth="1" outlineLevel="1"/>
    <col min="12" max="12" width="5.6640625" style="154" customWidth="1" outlineLevel="1"/>
    <col min="13" max="13" width="2.5" style="152" bestFit="1" customWidth="1"/>
    <col min="14" max="14" width="13.83203125" style="153" customWidth="1" outlineLevel="1"/>
    <col min="15" max="15" width="5.6640625" style="152" bestFit="1" customWidth="1" outlineLevel="1"/>
    <col min="16" max="16" width="68.1640625" style="152" bestFit="1" customWidth="1"/>
    <col min="17" max="16384" width="10.83203125" style="152"/>
  </cols>
  <sheetData>
    <row r="1" spans="1:16">
      <c r="A1" s="155" t="s">
        <v>304</v>
      </c>
      <c r="B1" s="156"/>
      <c r="C1" s="157" t="s">
        <v>305</v>
      </c>
      <c r="D1" s="158"/>
      <c r="E1" s="159"/>
      <c r="F1" s="158"/>
      <c r="G1" s="159"/>
      <c r="H1" s="275"/>
      <c r="I1" s="275"/>
      <c r="K1" s="161" t="s">
        <v>394</v>
      </c>
    </row>
    <row r="2" spans="1:16" ht="16" customHeight="1">
      <c r="A2" s="281"/>
      <c r="B2" s="282"/>
      <c r="C2" s="282"/>
      <c r="D2" s="282"/>
      <c r="E2" s="283"/>
      <c r="F2" s="284"/>
      <c r="G2" s="282"/>
      <c r="H2" s="283"/>
      <c r="I2" s="284"/>
      <c r="J2" s="282"/>
      <c r="K2" s="282"/>
      <c r="L2" s="285"/>
      <c r="M2" s="282"/>
      <c r="N2" s="282"/>
      <c r="O2" s="282"/>
      <c r="P2" s="282"/>
    </row>
    <row r="3" spans="1:16" ht="7" customHeight="1">
      <c r="A3" s="161"/>
      <c r="B3" s="152"/>
      <c r="C3" s="152"/>
      <c r="E3" s="152"/>
      <c r="F3" s="160"/>
      <c r="H3" s="152"/>
      <c r="I3" s="160"/>
      <c r="K3" s="152"/>
      <c r="L3" s="160"/>
      <c r="N3" s="152"/>
    </row>
    <row r="4" spans="1:16" ht="16" customHeight="1">
      <c r="A4" s="286"/>
      <c r="B4" s="221" t="s">
        <v>87</v>
      </c>
      <c r="C4" s="221"/>
      <c r="E4" s="287"/>
      <c r="F4" s="221" t="s">
        <v>374</v>
      </c>
      <c r="G4" s="221"/>
      <c r="H4" s="221"/>
      <c r="I4" s="276"/>
      <c r="K4" s="289">
        <f>E4+(K5*365)</f>
        <v>0</v>
      </c>
      <c r="L4" s="221" t="s">
        <v>334</v>
      </c>
      <c r="M4" s="221"/>
      <c r="N4" s="221"/>
      <c r="O4" s="221"/>
    </row>
    <row r="5" spans="1:16" ht="16" customHeight="1">
      <c r="A5" s="286"/>
      <c r="B5" s="221" t="s">
        <v>88</v>
      </c>
      <c r="C5" s="221"/>
      <c r="E5" s="288"/>
      <c r="F5" s="221" t="s">
        <v>295</v>
      </c>
      <c r="G5" s="221"/>
      <c r="H5" s="221"/>
      <c r="I5" s="276"/>
      <c r="K5" s="290">
        <f>IFERROR(E5/12,0)</f>
        <v>0</v>
      </c>
      <c r="L5" s="221" t="s">
        <v>335</v>
      </c>
      <c r="M5" s="221"/>
      <c r="N5" s="221"/>
      <c r="O5" s="221"/>
    </row>
    <row r="6" spans="1:16">
      <c r="A6" s="286"/>
      <c r="B6" s="221" t="s">
        <v>333</v>
      </c>
      <c r="C6" s="221"/>
      <c r="E6" s="152"/>
      <c r="F6" s="152"/>
      <c r="H6" s="152"/>
      <c r="I6" s="276"/>
    </row>
    <row r="7" spans="1:16" s="277" customFormat="1">
      <c r="A7" s="279"/>
      <c r="B7" s="280"/>
      <c r="C7" s="280"/>
      <c r="E7" s="152"/>
      <c r="F7" s="152"/>
      <c r="G7" s="152"/>
      <c r="H7" s="152"/>
      <c r="I7" s="276"/>
      <c r="K7" s="276"/>
      <c r="L7" s="278"/>
      <c r="N7" s="276"/>
    </row>
    <row r="8" spans="1:16" customFormat="1" ht="8" customHeight="1"/>
    <row r="9" spans="1:16" ht="17" customHeight="1">
      <c r="D9" s="334" t="s">
        <v>21</v>
      </c>
      <c r="E9" s="291">
        <f>IFERROR(E57/$B57, 0)</f>
        <v>0</v>
      </c>
      <c r="F9" s="292"/>
      <c r="G9" s="334" t="s">
        <v>20</v>
      </c>
      <c r="H9" s="291">
        <f>IFERROR(H57/$B57, 0)</f>
        <v>0</v>
      </c>
      <c r="I9" s="292"/>
      <c r="J9" s="334" t="s">
        <v>22</v>
      </c>
      <c r="K9" s="291">
        <f>IFERROR(K57/$B57, 0)</f>
        <v>0</v>
      </c>
      <c r="L9" s="292"/>
      <c r="M9" s="334" t="s">
        <v>28</v>
      </c>
      <c r="N9" s="291">
        <f>IFERROR(N57/$B57, 0)</f>
        <v>0</v>
      </c>
      <c r="O9" s="292"/>
      <c r="P9" s="335" t="s">
        <v>306</v>
      </c>
    </row>
    <row r="10" spans="1:16" s="162" customFormat="1" ht="32" customHeight="1" collapsed="1">
      <c r="A10" s="293" t="s">
        <v>3</v>
      </c>
      <c r="B10" s="294" t="s">
        <v>4</v>
      </c>
      <c r="C10" s="295" t="s">
        <v>1</v>
      </c>
      <c r="D10" s="334"/>
      <c r="E10" s="296" t="s">
        <v>21</v>
      </c>
      <c r="F10" s="297"/>
      <c r="G10" s="334"/>
      <c r="H10" s="296" t="s">
        <v>20</v>
      </c>
      <c r="I10" s="297"/>
      <c r="J10" s="334"/>
      <c r="K10" s="296" t="s">
        <v>22</v>
      </c>
      <c r="L10" s="297"/>
      <c r="M10" s="334"/>
      <c r="N10" s="296" t="s">
        <v>23</v>
      </c>
      <c r="O10" s="297"/>
      <c r="P10" s="336"/>
    </row>
    <row r="11" spans="1:16" outlineLevel="1">
      <c r="A11" s="298" t="s">
        <v>111</v>
      </c>
      <c r="B11" s="299">
        <f t="shared" ref="B11:B18" si="0">SUM(E11,H11,K11,N11)</f>
        <v>0</v>
      </c>
      <c r="C11" s="300">
        <f>IFERROR(B11/B$20, 0)</f>
        <v>0</v>
      </c>
      <c r="D11" s="88"/>
      <c r="E11" s="301">
        <f>SUM(Personalkosten!H25)</f>
        <v>0</v>
      </c>
      <c r="F11" s="302"/>
      <c r="G11" s="88"/>
      <c r="H11" s="301"/>
      <c r="I11" s="302"/>
      <c r="J11" s="88"/>
      <c r="K11" s="301"/>
      <c r="L11" s="302"/>
      <c r="M11" s="88"/>
      <c r="N11" s="301"/>
      <c r="O11" s="302"/>
      <c r="P11" s="303" t="s">
        <v>124</v>
      </c>
    </row>
    <row r="12" spans="1:16" outlineLevel="1">
      <c r="A12" s="298" t="s">
        <v>112</v>
      </c>
      <c r="B12" s="299">
        <f t="shared" si="0"/>
        <v>0</v>
      </c>
      <c r="C12" s="300">
        <f t="shared" ref="C12:C18" si="1">IFERROR(B12/B$20, 0)</f>
        <v>0</v>
      </c>
      <c r="D12" s="88"/>
      <c r="E12" s="301"/>
      <c r="F12" s="302"/>
      <c r="G12" s="88"/>
      <c r="H12" s="301">
        <f>SUM(Personalkosten!H42)</f>
        <v>0</v>
      </c>
      <c r="I12" s="302"/>
      <c r="J12" s="88"/>
      <c r="K12" s="301"/>
      <c r="L12" s="302"/>
      <c r="M12" s="88"/>
      <c r="N12" s="301"/>
      <c r="O12" s="302"/>
      <c r="P12" s="303" t="s">
        <v>124</v>
      </c>
    </row>
    <row r="13" spans="1:16" outlineLevel="1">
      <c r="A13" s="298" t="s">
        <v>113</v>
      </c>
      <c r="B13" s="299">
        <f t="shared" si="0"/>
        <v>0</v>
      </c>
      <c r="C13" s="300">
        <f t="shared" si="1"/>
        <v>0</v>
      </c>
      <c r="D13" s="88"/>
      <c r="E13" s="301"/>
      <c r="F13" s="302"/>
      <c r="G13" s="88"/>
      <c r="H13" s="301"/>
      <c r="I13" s="302"/>
      <c r="J13" s="88"/>
      <c r="K13" s="301">
        <f>SUM(Personalkosten!H59)</f>
        <v>0</v>
      </c>
      <c r="L13" s="302"/>
      <c r="M13" s="88"/>
      <c r="N13" s="301"/>
      <c r="O13" s="302"/>
      <c r="P13" s="303" t="s">
        <v>124</v>
      </c>
    </row>
    <row r="14" spans="1:16" outlineLevel="1">
      <c r="A14" s="298" t="s">
        <v>114</v>
      </c>
      <c r="B14" s="299">
        <f t="shared" si="0"/>
        <v>0</v>
      </c>
      <c r="C14" s="300">
        <f t="shared" si="1"/>
        <v>0</v>
      </c>
      <c r="D14" s="88"/>
      <c r="E14" s="301"/>
      <c r="F14" s="302"/>
      <c r="G14" s="88"/>
      <c r="H14" s="301"/>
      <c r="I14" s="302"/>
      <c r="J14" s="88"/>
      <c r="K14" s="301"/>
      <c r="L14" s="302"/>
      <c r="M14" s="88"/>
      <c r="N14" s="301">
        <f>SUM(Personalkosten!H76)</f>
        <v>0</v>
      </c>
      <c r="O14" s="302"/>
      <c r="P14" s="303" t="s">
        <v>124</v>
      </c>
    </row>
    <row r="15" spans="1:16" outlineLevel="1">
      <c r="A15" s="304" t="s">
        <v>10</v>
      </c>
      <c r="B15" s="299">
        <f t="shared" si="0"/>
        <v>0</v>
      </c>
      <c r="C15" s="300">
        <f t="shared" si="1"/>
        <v>0</v>
      </c>
      <c r="D15" s="88"/>
      <c r="E15" s="305"/>
      <c r="F15" s="302"/>
      <c r="G15" s="88"/>
      <c r="H15" s="305"/>
      <c r="I15" s="302"/>
      <c r="J15" s="88"/>
      <c r="K15" s="305"/>
      <c r="L15" s="302"/>
      <c r="M15" s="88"/>
      <c r="N15" s="305"/>
      <c r="O15" s="302"/>
      <c r="P15" s="303" t="s">
        <v>127</v>
      </c>
    </row>
    <row r="16" spans="1:16" outlineLevel="1">
      <c r="A16" s="304" t="s">
        <v>10</v>
      </c>
      <c r="B16" s="299">
        <f t="shared" si="0"/>
        <v>0</v>
      </c>
      <c r="C16" s="300">
        <f t="shared" si="1"/>
        <v>0</v>
      </c>
      <c r="D16" s="88"/>
      <c r="E16" s="305"/>
      <c r="F16" s="302"/>
      <c r="G16" s="88"/>
      <c r="H16" s="305"/>
      <c r="I16" s="302"/>
      <c r="J16" s="88"/>
      <c r="K16" s="305"/>
      <c r="L16" s="302"/>
      <c r="M16" s="88"/>
      <c r="N16" s="305"/>
      <c r="O16" s="302"/>
      <c r="P16" s="303" t="s">
        <v>127</v>
      </c>
    </row>
    <row r="17" spans="1:16" outlineLevel="1">
      <c r="A17" s="304" t="s">
        <v>10</v>
      </c>
      <c r="B17" s="299">
        <f t="shared" si="0"/>
        <v>0</v>
      </c>
      <c r="C17" s="300">
        <f t="shared" si="1"/>
        <v>0</v>
      </c>
      <c r="D17" s="88"/>
      <c r="E17" s="305"/>
      <c r="F17" s="302"/>
      <c r="G17" s="88"/>
      <c r="H17" s="305"/>
      <c r="I17" s="302"/>
      <c r="J17" s="88"/>
      <c r="K17" s="305"/>
      <c r="L17" s="302"/>
      <c r="M17" s="88"/>
      <c r="N17" s="305"/>
      <c r="O17" s="302"/>
      <c r="P17" s="303" t="s">
        <v>127</v>
      </c>
    </row>
    <row r="18" spans="1:16" outlineLevel="1">
      <c r="A18" s="304" t="s">
        <v>10</v>
      </c>
      <c r="B18" s="299">
        <f t="shared" si="0"/>
        <v>0</v>
      </c>
      <c r="C18" s="300">
        <f t="shared" si="1"/>
        <v>0</v>
      </c>
      <c r="D18" s="88"/>
      <c r="E18" s="305"/>
      <c r="F18" s="302"/>
      <c r="G18" s="88"/>
      <c r="H18" s="305"/>
      <c r="I18" s="302"/>
      <c r="J18" s="88"/>
      <c r="K18" s="305"/>
      <c r="L18" s="302"/>
      <c r="M18" s="88"/>
      <c r="N18" s="305"/>
      <c r="O18" s="302"/>
      <c r="P18" s="303" t="s">
        <v>127</v>
      </c>
    </row>
    <row r="19" spans="1:16" ht="11" customHeight="1" outlineLevel="1">
      <c r="A19" s="306" t="s">
        <v>388</v>
      </c>
      <c r="B19" s="307"/>
      <c r="C19" s="308"/>
      <c r="D19" s="88"/>
      <c r="E19" s="309"/>
      <c r="F19" s="302"/>
      <c r="G19" s="88"/>
      <c r="H19" s="309"/>
      <c r="I19" s="302"/>
      <c r="J19" s="88"/>
      <c r="K19" s="309"/>
      <c r="L19" s="302"/>
      <c r="M19" s="88"/>
      <c r="N19" s="309"/>
      <c r="O19" s="302"/>
      <c r="P19" s="310"/>
    </row>
    <row r="20" spans="1:16" s="182" customFormat="1" ht="19">
      <c r="A20" s="311" t="s">
        <v>9</v>
      </c>
      <c r="B20" s="312">
        <f>SUM(B11:B19)</f>
        <v>0</v>
      </c>
      <c r="C20" s="313">
        <f>IFERROR(B20/B$57, 0)</f>
        <v>0</v>
      </c>
      <c r="D20" s="181"/>
      <c r="E20" s="314">
        <f>SUM(E11:E19)</f>
        <v>0</v>
      </c>
      <c r="F20" s="327">
        <f>IFERROR(E20/E$57, 0)</f>
        <v>0</v>
      </c>
      <c r="G20" s="181"/>
      <c r="H20" s="314">
        <f>SUM(H11:H19)</f>
        <v>0</v>
      </c>
      <c r="I20" s="327">
        <f>IFERROR(H20/H$57, 0)</f>
        <v>0</v>
      </c>
      <c r="J20" s="181"/>
      <c r="K20" s="314">
        <f>SUM(K11:K19)</f>
        <v>0</v>
      </c>
      <c r="L20" s="327">
        <f>IFERROR(K20/K$57, 0)</f>
        <v>0</v>
      </c>
      <c r="M20" s="181"/>
      <c r="N20" s="314">
        <f>SUM(N11:N19)</f>
        <v>0</v>
      </c>
      <c r="O20" s="327">
        <f>IFERROR(N20/N$57, 0)</f>
        <v>0</v>
      </c>
      <c r="P20" s="315"/>
    </row>
    <row r="21" spans="1:16" outlineLevel="1">
      <c r="A21" s="316" t="s">
        <v>10</v>
      </c>
      <c r="B21" s="299">
        <f t="shared" ref="B21:B26" si="2">SUM(E21,H21,K21,N21)</f>
        <v>0</v>
      </c>
      <c r="C21" s="300">
        <f>IFERROR(B21/B$28, 0)</f>
        <v>0</v>
      </c>
      <c r="D21" s="88"/>
      <c r="E21" s="317"/>
      <c r="F21" s="302"/>
      <c r="G21" s="88"/>
      <c r="H21" s="317"/>
      <c r="I21" s="302"/>
      <c r="J21" s="88"/>
      <c r="K21" s="317"/>
      <c r="L21" s="302"/>
      <c r="M21" s="88"/>
      <c r="N21" s="317"/>
      <c r="O21" s="302"/>
      <c r="P21" s="318" t="s">
        <v>127</v>
      </c>
    </row>
    <row r="22" spans="1:16" outlineLevel="1">
      <c r="A22" s="316" t="s">
        <v>10</v>
      </c>
      <c r="B22" s="299">
        <f t="shared" si="2"/>
        <v>0</v>
      </c>
      <c r="C22" s="300">
        <f t="shared" ref="C22:C26" si="3">IFERROR(B22/B$28, 0)</f>
        <v>0</v>
      </c>
      <c r="D22" s="88"/>
      <c r="E22" s="317"/>
      <c r="F22" s="302"/>
      <c r="G22" s="88"/>
      <c r="H22" s="317"/>
      <c r="I22" s="302"/>
      <c r="J22" s="88"/>
      <c r="K22" s="317"/>
      <c r="L22" s="302"/>
      <c r="M22" s="88"/>
      <c r="N22" s="317"/>
      <c r="O22" s="302"/>
      <c r="P22" s="318" t="s">
        <v>127</v>
      </c>
    </row>
    <row r="23" spans="1:16" outlineLevel="1">
      <c r="A23" s="316" t="s">
        <v>10</v>
      </c>
      <c r="B23" s="299">
        <f t="shared" si="2"/>
        <v>0</v>
      </c>
      <c r="C23" s="300">
        <f t="shared" si="3"/>
        <v>0</v>
      </c>
      <c r="D23" s="88"/>
      <c r="E23" s="317"/>
      <c r="F23" s="302"/>
      <c r="G23" s="88"/>
      <c r="H23" s="317"/>
      <c r="I23" s="302"/>
      <c r="J23" s="88"/>
      <c r="K23" s="317"/>
      <c r="L23" s="302"/>
      <c r="M23" s="88"/>
      <c r="N23" s="317"/>
      <c r="O23" s="302"/>
      <c r="P23" s="318" t="s">
        <v>127</v>
      </c>
    </row>
    <row r="24" spans="1:16" outlineLevel="1">
      <c r="A24" s="316" t="s">
        <v>10</v>
      </c>
      <c r="B24" s="299">
        <f t="shared" si="2"/>
        <v>0</v>
      </c>
      <c r="C24" s="300">
        <f t="shared" si="3"/>
        <v>0</v>
      </c>
      <c r="D24" s="88"/>
      <c r="E24" s="317"/>
      <c r="F24" s="302"/>
      <c r="G24" s="88"/>
      <c r="H24" s="317"/>
      <c r="I24" s="302"/>
      <c r="J24" s="88"/>
      <c r="K24" s="317"/>
      <c r="L24" s="302"/>
      <c r="M24" s="88"/>
      <c r="N24" s="317"/>
      <c r="O24" s="302"/>
      <c r="P24" s="318" t="s">
        <v>127</v>
      </c>
    </row>
    <row r="25" spans="1:16" outlineLevel="1">
      <c r="A25" s="316" t="s">
        <v>10</v>
      </c>
      <c r="B25" s="299">
        <f t="shared" si="2"/>
        <v>0</v>
      </c>
      <c r="C25" s="300">
        <f t="shared" si="3"/>
        <v>0</v>
      </c>
      <c r="D25" s="88"/>
      <c r="E25" s="317"/>
      <c r="F25" s="302"/>
      <c r="G25" s="88"/>
      <c r="H25" s="317"/>
      <c r="I25" s="302"/>
      <c r="J25" s="88"/>
      <c r="K25" s="317"/>
      <c r="L25" s="302"/>
      <c r="M25" s="88"/>
      <c r="N25" s="317"/>
      <c r="O25" s="302"/>
      <c r="P25" s="318" t="s">
        <v>127</v>
      </c>
    </row>
    <row r="26" spans="1:16" outlineLevel="1">
      <c r="A26" s="316" t="s">
        <v>10</v>
      </c>
      <c r="B26" s="299">
        <f t="shared" si="2"/>
        <v>0</v>
      </c>
      <c r="C26" s="300">
        <f t="shared" si="3"/>
        <v>0</v>
      </c>
      <c r="D26" s="88"/>
      <c r="E26" s="317"/>
      <c r="F26" s="302"/>
      <c r="G26" s="88"/>
      <c r="H26" s="317"/>
      <c r="I26" s="302"/>
      <c r="J26" s="88"/>
      <c r="K26" s="317"/>
      <c r="L26" s="302"/>
      <c r="M26" s="88"/>
      <c r="N26" s="317"/>
      <c r="O26" s="302"/>
      <c r="P26" s="318" t="s">
        <v>127</v>
      </c>
    </row>
    <row r="27" spans="1:16" ht="11" customHeight="1" outlineLevel="1">
      <c r="A27" s="319" t="s">
        <v>395</v>
      </c>
      <c r="B27" s="307"/>
      <c r="C27" s="308"/>
      <c r="D27" s="88"/>
      <c r="E27" s="320"/>
      <c r="F27" s="302"/>
      <c r="G27" s="88"/>
      <c r="H27" s="320"/>
      <c r="I27" s="302"/>
      <c r="J27" s="88"/>
      <c r="K27" s="320"/>
      <c r="L27" s="302"/>
      <c r="M27" s="88"/>
      <c r="N27" s="320"/>
      <c r="O27" s="302"/>
      <c r="P27" s="320"/>
    </row>
    <row r="28" spans="1:16" s="182" customFormat="1" ht="19">
      <c r="A28" s="321" t="s">
        <v>5</v>
      </c>
      <c r="B28" s="322">
        <f>SUM(B21:B27)</f>
        <v>0</v>
      </c>
      <c r="C28" s="323">
        <f>IFERROR(B28/B$57, 0)</f>
        <v>0</v>
      </c>
      <c r="D28" s="181"/>
      <c r="E28" s="324">
        <f>SUM(E21:E27)</f>
        <v>0</v>
      </c>
      <c r="F28" s="325">
        <f>IFERROR(E28/E$57, 0)</f>
        <v>0</v>
      </c>
      <c r="G28" s="181"/>
      <c r="H28" s="324">
        <f>SUM(H21:H27)</f>
        <v>0</v>
      </c>
      <c r="I28" s="325">
        <f>IFERROR(H28/H$57, 0)</f>
        <v>0</v>
      </c>
      <c r="J28" s="181"/>
      <c r="K28" s="324">
        <f>SUM(K21:K27)</f>
        <v>0</v>
      </c>
      <c r="L28" s="325">
        <f>IFERROR(K28/K$57, 0)</f>
        <v>0</v>
      </c>
      <c r="M28" s="181"/>
      <c r="N28" s="324">
        <f>SUM(N21:N27)</f>
        <v>0</v>
      </c>
      <c r="O28" s="325">
        <f>IFERROR(N28/N$57, 0)</f>
        <v>0</v>
      </c>
      <c r="P28" s="326"/>
    </row>
    <row r="29" spans="1:16" outlineLevel="1">
      <c r="A29" s="304" t="s">
        <v>32</v>
      </c>
      <c r="B29" s="299">
        <f>SUM(E29,H29,K29,N29)</f>
        <v>0</v>
      </c>
      <c r="C29" s="300">
        <f>IFERROR(B29/B$35, 0)</f>
        <v>0</v>
      </c>
      <c r="D29" s="88"/>
      <c r="E29" s="305"/>
      <c r="F29" s="302"/>
      <c r="G29" s="88"/>
      <c r="H29" s="305"/>
      <c r="I29" s="302"/>
      <c r="J29" s="88"/>
      <c r="K29" s="305"/>
      <c r="L29" s="302"/>
      <c r="M29" s="88"/>
      <c r="N29" s="305"/>
      <c r="O29" s="302"/>
      <c r="P29" s="303" t="s">
        <v>18</v>
      </c>
    </row>
    <row r="30" spans="1:16" outlineLevel="1">
      <c r="A30" s="304" t="s">
        <v>33</v>
      </c>
      <c r="B30" s="299">
        <f>SUM(E30,H30,K30,N30)</f>
        <v>0</v>
      </c>
      <c r="C30" s="300">
        <f t="shared" ref="C30:C33" si="4">IFERROR(B30/B$35, 0)</f>
        <v>0</v>
      </c>
      <c r="D30" s="88"/>
      <c r="E30" s="305"/>
      <c r="F30" s="302"/>
      <c r="G30" s="88"/>
      <c r="H30" s="305"/>
      <c r="I30" s="302"/>
      <c r="J30" s="88"/>
      <c r="K30" s="305"/>
      <c r="L30" s="302"/>
      <c r="M30" s="88"/>
      <c r="N30" s="305"/>
      <c r="O30" s="302"/>
      <c r="P30" s="303" t="s">
        <v>18</v>
      </c>
    </row>
    <row r="31" spans="1:16" outlineLevel="1">
      <c r="A31" s="304" t="s">
        <v>34</v>
      </c>
      <c r="B31" s="299">
        <f>SUM(E31,H31,K31,N31)</f>
        <v>0</v>
      </c>
      <c r="C31" s="300">
        <f>IFERROR(B31/B$35, 0)</f>
        <v>0</v>
      </c>
      <c r="D31" s="88"/>
      <c r="E31" s="305"/>
      <c r="F31" s="302"/>
      <c r="G31" s="88"/>
      <c r="H31" s="305"/>
      <c r="I31" s="302"/>
      <c r="J31" s="88"/>
      <c r="K31" s="305"/>
      <c r="L31" s="302"/>
      <c r="M31" s="88"/>
      <c r="N31" s="305"/>
      <c r="O31" s="302"/>
      <c r="P31" s="303" t="s">
        <v>18</v>
      </c>
    </row>
    <row r="32" spans="1:16" outlineLevel="1">
      <c r="A32" s="304" t="s">
        <v>35</v>
      </c>
      <c r="B32" s="299">
        <f>SUM(E32,H32,K32,N32)</f>
        <v>0</v>
      </c>
      <c r="C32" s="300">
        <f>IFERROR(B32/B$35, 0)</f>
        <v>0</v>
      </c>
      <c r="D32" s="88"/>
      <c r="E32" s="305"/>
      <c r="F32" s="302"/>
      <c r="G32" s="88"/>
      <c r="H32" s="305"/>
      <c r="I32" s="302"/>
      <c r="J32" s="88"/>
      <c r="K32" s="305"/>
      <c r="L32" s="302"/>
      <c r="M32" s="88"/>
      <c r="N32" s="305"/>
      <c r="O32" s="302"/>
      <c r="P32" s="303" t="s">
        <v>18</v>
      </c>
    </row>
    <row r="33" spans="1:16" outlineLevel="1">
      <c r="A33" s="304"/>
      <c r="B33" s="299">
        <f>SUM(E33,H33,K33,N33)</f>
        <v>0</v>
      </c>
      <c r="C33" s="300">
        <f t="shared" si="4"/>
        <v>0</v>
      </c>
      <c r="D33" s="88"/>
      <c r="E33" s="305"/>
      <c r="F33" s="302"/>
      <c r="G33" s="88"/>
      <c r="H33" s="305"/>
      <c r="I33" s="302"/>
      <c r="J33" s="88"/>
      <c r="K33" s="305"/>
      <c r="L33" s="302"/>
      <c r="M33" s="88"/>
      <c r="N33" s="305"/>
      <c r="O33" s="302"/>
      <c r="P33" s="303" t="s">
        <v>11</v>
      </c>
    </row>
    <row r="34" spans="1:16" ht="11" customHeight="1" outlineLevel="1">
      <c r="A34" s="306" t="s">
        <v>396</v>
      </c>
      <c r="B34" s="307"/>
      <c r="C34" s="308"/>
      <c r="D34" s="88"/>
      <c r="E34" s="310"/>
      <c r="F34" s="302"/>
      <c r="G34" s="88"/>
      <c r="H34" s="310"/>
      <c r="I34" s="302"/>
      <c r="J34" s="88"/>
      <c r="K34" s="310"/>
      <c r="L34" s="302"/>
      <c r="M34" s="88"/>
      <c r="N34" s="310"/>
      <c r="O34" s="302"/>
      <c r="P34" s="310"/>
    </row>
    <row r="35" spans="1:16" s="182" customFormat="1" ht="19">
      <c r="A35" s="311" t="s">
        <v>6</v>
      </c>
      <c r="B35" s="312">
        <f>SUM(B29:B34)</f>
        <v>0</v>
      </c>
      <c r="C35" s="313">
        <f>IFERROR(B35/B$57, 0)</f>
        <v>0</v>
      </c>
      <c r="D35" s="181"/>
      <c r="E35" s="314">
        <f>SUM(E29:E34)</f>
        <v>0</v>
      </c>
      <c r="F35" s="327">
        <f>IFERROR(E35/E$57, 0)</f>
        <v>0</v>
      </c>
      <c r="G35" s="181"/>
      <c r="H35" s="314">
        <f>SUM(H29:H34)</f>
        <v>0</v>
      </c>
      <c r="I35" s="327">
        <f>IFERROR(H35/H$57, 0)</f>
        <v>0</v>
      </c>
      <c r="J35" s="181"/>
      <c r="K35" s="314">
        <f>SUM(K29:K34)</f>
        <v>0</v>
      </c>
      <c r="L35" s="327">
        <f>IFERROR(K35/K$57, 0)</f>
        <v>0</v>
      </c>
      <c r="M35" s="181"/>
      <c r="N35" s="314">
        <f>SUM(N29:N34)</f>
        <v>0</v>
      </c>
      <c r="O35" s="327">
        <f>IFERROR(N35/N$57, 0)</f>
        <v>0</v>
      </c>
      <c r="P35" s="315"/>
    </row>
    <row r="36" spans="1:16" outlineLevel="1">
      <c r="A36" s="316" t="s">
        <v>10</v>
      </c>
      <c r="B36" s="299">
        <f>SUM(E36,H36,K36,N36)</f>
        <v>0</v>
      </c>
      <c r="C36" s="300">
        <f>IFERROR(B36/B$42, 0)</f>
        <v>0</v>
      </c>
      <c r="D36" s="88"/>
      <c r="E36" s="317"/>
      <c r="F36" s="302"/>
      <c r="G36" s="88"/>
      <c r="H36" s="317"/>
      <c r="I36" s="302"/>
      <c r="J36" s="88"/>
      <c r="K36" s="317"/>
      <c r="L36" s="302"/>
      <c r="M36" s="88"/>
      <c r="N36" s="317"/>
      <c r="O36" s="302"/>
      <c r="P36" s="318" t="s">
        <v>18</v>
      </c>
    </row>
    <row r="37" spans="1:16" outlineLevel="1">
      <c r="A37" s="316" t="s">
        <v>10</v>
      </c>
      <c r="B37" s="299">
        <f>SUM(E37,H37,K37,N37)</f>
        <v>0</v>
      </c>
      <c r="C37" s="300">
        <f t="shared" ref="C37:C40" si="5">IFERROR(B37/B$42, 0)</f>
        <v>0</v>
      </c>
      <c r="D37" s="88"/>
      <c r="E37" s="317"/>
      <c r="F37" s="302"/>
      <c r="G37" s="88"/>
      <c r="H37" s="317"/>
      <c r="I37" s="302"/>
      <c r="J37" s="88"/>
      <c r="K37" s="317"/>
      <c r="L37" s="302"/>
      <c r="M37" s="88"/>
      <c r="N37" s="317"/>
      <c r="O37" s="302"/>
      <c r="P37" s="318" t="s">
        <v>18</v>
      </c>
    </row>
    <row r="38" spans="1:16" outlineLevel="1">
      <c r="A38" s="316" t="s">
        <v>10</v>
      </c>
      <c r="B38" s="299">
        <f>SUM(E38,H38,K38,N38)</f>
        <v>0</v>
      </c>
      <c r="C38" s="300">
        <f t="shared" si="5"/>
        <v>0</v>
      </c>
      <c r="D38" s="88"/>
      <c r="E38" s="317"/>
      <c r="F38" s="302"/>
      <c r="G38" s="88"/>
      <c r="H38" s="317"/>
      <c r="I38" s="302"/>
      <c r="J38" s="88"/>
      <c r="K38" s="317"/>
      <c r="L38" s="302"/>
      <c r="M38" s="88"/>
      <c r="N38" s="317"/>
      <c r="O38" s="302"/>
      <c r="P38" s="318" t="s">
        <v>18</v>
      </c>
    </row>
    <row r="39" spans="1:16" outlineLevel="1">
      <c r="A39" s="316" t="s">
        <v>10</v>
      </c>
      <c r="B39" s="299">
        <f>SUM(E39,H39,K39,N39)</f>
        <v>0</v>
      </c>
      <c r="C39" s="300">
        <f>IFERROR(B39/B$42, 0)</f>
        <v>0</v>
      </c>
      <c r="D39" s="88"/>
      <c r="E39" s="317"/>
      <c r="F39" s="302"/>
      <c r="G39" s="88"/>
      <c r="H39" s="317"/>
      <c r="I39" s="302"/>
      <c r="J39" s="88"/>
      <c r="K39" s="317"/>
      <c r="L39" s="302"/>
      <c r="M39" s="88"/>
      <c r="N39" s="317"/>
      <c r="O39" s="302"/>
      <c r="P39" s="318" t="s">
        <v>18</v>
      </c>
    </row>
    <row r="40" spans="1:16" outlineLevel="1">
      <c r="A40" s="316" t="s">
        <v>10</v>
      </c>
      <c r="B40" s="299">
        <f>SUM(E40,H40,K40,N40)</f>
        <v>0</v>
      </c>
      <c r="C40" s="300">
        <f t="shared" si="5"/>
        <v>0</v>
      </c>
      <c r="D40" s="88"/>
      <c r="E40" s="317"/>
      <c r="F40" s="302"/>
      <c r="G40" s="88"/>
      <c r="H40" s="317"/>
      <c r="I40" s="302"/>
      <c r="J40" s="88"/>
      <c r="K40" s="317"/>
      <c r="L40" s="302"/>
      <c r="M40" s="88"/>
      <c r="N40" s="317"/>
      <c r="O40" s="302"/>
      <c r="P40" s="318" t="s">
        <v>11</v>
      </c>
    </row>
    <row r="41" spans="1:16" ht="11" customHeight="1" outlineLevel="1">
      <c r="A41" s="319" t="s">
        <v>397</v>
      </c>
      <c r="B41" s="307"/>
      <c r="C41" s="308"/>
      <c r="D41" s="88"/>
      <c r="E41" s="320"/>
      <c r="F41" s="302"/>
      <c r="G41" s="88"/>
      <c r="H41" s="320"/>
      <c r="I41" s="302"/>
      <c r="J41" s="88"/>
      <c r="K41" s="320"/>
      <c r="L41" s="302"/>
      <c r="M41" s="88"/>
      <c r="N41" s="320"/>
      <c r="O41" s="302"/>
      <c r="P41" s="320"/>
    </row>
    <row r="42" spans="1:16" s="182" customFormat="1" ht="19">
      <c r="A42" s="321" t="s">
        <v>7</v>
      </c>
      <c r="B42" s="322">
        <f>SUM(B36:B41)</f>
        <v>0</v>
      </c>
      <c r="C42" s="323">
        <f>IFERROR(B42/B$57, 0)</f>
        <v>0</v>
      </c>
      <c r="D42" s="181"/>
      <c r="E42" s="324">
        <f>SUM(E36:E41)</f>
        <v>0</v>
      </c>
      <c r="F42" s="325">
        <f>IFERROR(E42/E$57, 0)</f>
        <v>0</v>
      </c>
      <c r="G42" s="181"/>
      <c r="H42" s="324">
        <f>SUM(H36:H41)</f>
        <v>0</v>
      </c>
      <c r="I42" s="325">
        <f>IFERROR(H42/H$57, 0)</f>
        <v>0</v>
      </c>
      <c r="J42" s="181"/>
      <c r="K42" s="324">
        <f>SUM(K36:K41)</f>
        <v>0</v>
      </c>
      <c r="L42" s="325">
        <f>IFERROR(K42/K$57, 0)</f>
        <v>0</v>
      </c>
      <c r="M42" s="181"/>
      <c r="N42" s="324">
        <f>SUM(N36:N41)</f>
        <v>0</v>
      </c>
      <c r="O42" s="325">
        <f>IFERROR(N42/N$57, 0)</f>
        <v>0</v>
      </c>
      <c r="P42" s="326"/>
    </row>
    <row r="43" spans="1:16" outlineLevel="1">
      <c r="A43" s="304" t="s">
        <v>36</v>
      </c>
      <c r="B43" s="299">
        <f t="shared" ref="B43:B48" si="6">SUM(E43,H43,K43,N43)</f>
        <v>0</v>
      </c>
      <c r="C43" s="300">
        <f>IFERROR(B43/B$50, 0)</f>
        <v>0</v>
      </c>
      <c r="D43" s="88"/>
      <c r="E43" s="305"/>
      <c r="F43" s="302"/>
      <c r="G43" s="88"/>
      <c r="H43" s="305"/>
      <c r="I43" s="302"/>
      <c r="J43" s="88"/>
      <c r="K43" s="305"/>
      <c r="L43" s="302"/>
      <c r="M43" s="88"/>
      <c r="N43" s="305"/>
      <c r="O43" s="302"/>
      <c r="P43" s="303" t="s">
        <v>17</v>
      </c>
    </row>
    <row r="44" spans="1:16" outlineLevel="1">
      <c r="A44" s="304" t="s">
        <v>37</v>
      </c>
      <c r="B44" s="299">
        <f t="shared" si="6"/>
        <v>0</v>
      </c>
      <c r="C44" s="300">
        <f t="shared" ref="C44:C48" si="7">IFERROR(B44/B$50, 0)</f>
        <v>0</v>
      </c>
      <c r="D44" s="88"/>
      <c r="E44" s="305"/>
      <c r="F44" s="302"/>
      <c r="G44" s="88"/>
      <c r="H44" s="305"/>
      <c r="I44" s="302"/>
      <c r="J44" s="88"/>
      <c r="K44" s="305"/>
      <c r="L44" s="302"/>
      <c r="M44" s="88"/>
      <c r="N44" s="305"/>
      <c r="O44" s="302"/>
      <c r="P44" s="303" t="s">
        <v>12</v>
      </c>
    </row>
    <row r="45" spans="1:16" outlineLevel="1">
      <c r="A45" s="304" t="s">
        <v>10</v>
      </c>
      <c r="B45" s="299">
        <f t="shared" si="6"/>
        <v>0</v>
      </c>
      <c r="C45" s="300">
        <f t="shared" si="7"/>
        <v>0</v>
      </c>
      <c r="D45" s="88"/>
      <c r="E45" s="305"/>
      <c r="F45" s="302"/>
      <c r="G45" s="88"/>
      <c r="H45" s="305"/>
      <c r="I45" s="302"/>
      <c r="J45" s="88"/>
      <c r="K45" s="305"/>
      <c r="L45" s="302"/>
      <c r="M45" s="88"/>
      <c r="N45" s="305"/>
      <c r="O45" s="302"/>
      <c r="P45" s="303" t="s">
        <v>12</v>
      </c>
    </row>
    <row r="46" spans="1:16" outlineLevel="1">
      <c r="A46" s="304" t="s">
        <v>10</v>
      </c>
      <c r="B46" s="299">
        <f t="shared" si="6"/>
        <v>0</v>
      </c>
      <c r="C46" s="300">
        <f t="shared" si="7"/>
        <v>0</v>
      </c>
      <c r="D46" s="88"/>
      <c r="E46" s="305"/>
      <c r="F46" s="302"/>
      <c r="G46" s="88"/>
      <c r="H46" s="305"/>
      <c r="I46" s="302"/>
      <c r="J46" s="88"/>
      <c r="K46" s="305"/>
      <c r="L46" s="302"/>
      <c r="M46" s="88"/>
      <c r="N46" s="305"/>
      <c r="O46" s="302"/>
      <c r="P46" s="303" t="s">
        <v>12</v>
      </c>
    </row>
    <row r="47" spans="1:16" outlineLevel="1">
      <c r="A47" s="304" t="s">
        <v>10</v>
      </c>
      <c r="B47" s="299">
        <f t="shared" si="6"/>
        <v>0</v>
      </c>
      <c r="C47" s="300">
        <f>IFERROR(B47/B$50, 0)</f>
        <v>0</v>
      </c>
      <c r="D47" s="88"/>
      <c r="E47" s="305"/>
      <c r="F47" s="302"/>
      <c r="G47" s="88"/>
      <c r="H47" s="305"/>
      <c r="I47" s="302"/>
      <c r="J47" s="88"/>
      <c r="K47" s="305"/>
      <c r="L47" s="302"/>
      <c r="M47" s="88"/>
      <c r="N47" s="305"/>
      <c r="O47" s="302"/>
      <c r="P47" s="303" t="s">
        <v>12</v>
      </c>
    </row>
    <row r="48" spans="1:16" outlineLevel="1">
      <c r="A48" s="304" t="s">
        <v>10</v>
      </c>
      <c r="B48" s="299">
        <f t="shared" si="6"/>
        <v>0</v>
      </c>
      <c r="C48" s="300">
        <f t="shared" si="7"/>
        <v>0</v>
      </c>
      <c r="D48" s="88"/>
      <c r="E48" s="305"/>
      <c r="F48" s="302"/>
      <c r="G48" s="88"/>
      <c r="H48" s="305"/>
      <c r="I48" s="302"/>
      <c r="J48" s="88"/>
      <c r="K48" s="305"/>
      <c r="L48" s="302"/>
      <c r="M48" s="88"/>
      <c r="N48" s="305"/>
      <c r="O48" s="302"/>
      <c r="P48" s="303" t="s">
        <v>12</v>
      </c>
    </row>
    <row r="49" spans="1:19" ht="11" customHeight="1" outlineLevel="1">
      <c r="A49" s="306" t="s">
        <v>398</v>
      </c>
      <c r="B49" s="307"/>
      <c r="C49" s="308"/>
      <c r="D49" s="88"/>
      <c r="E49" s="310"/>
      <c r="F49" s="302"/>
      <c r="G49" s="88"/>
      <c r="H49" s="310"/>
      <c r="I49" s="302"/>
      <c r="J49" s="88"/>
      <c r="K49" s="310"/>
      <c r="L49" s="302"/>
      <c r="M49" s="88"/>
      <c r="N49" s="310"/>
      <c r="O49" s="302"/>
      <c r="P49" s="310"/>
    </row>
    <row r="50" spans="1:19" s="182" customFormat="1" ht="19">
      <c r="A50" s="328" t="s">
        <v>16</v>
      </c>
      <c r="B50" s="329">
        <f>SUM(B43:B49)</f>
        <v>0</v>
      </c>
      <c r="C50" s="330">
        <f>IFERROR(B50/B$57, 0)</f>
        <v>0</v>
      </c>
      <c r="D50" s="181"/>
      <c r="E50" s="331">
        <f>SUM(E43:E49)</f>
        <v>0</v>
      </c>
      <c r="F50" s="327">
        <f>IFERROR(E50/E$57, 0)</f>
        <v>0</v>
      </c>
      <c r="G50" s="181"/>
      <c r="H50" s="331">
        <f>SUM(H43:H49)</f>
        <v>0</v>
      </c>
      <c r="I50" s="327">
        <f>IFERROR(H50/H$57, 0)</f>
        <v>0</v>
      </c>
      <c r="J50" s="181"/>
      <c r="K50" s="331">
        <f>SUM(K43:K49)</f>
        <v>0</v>
      </c>
      <c r="L50" s="327">
        <f>IFERROR(K50/K$57, 0)</f>
        <v>0</v>
      </c>
      <c r="M50" s="181"/>
      <c r="N50" s="331">
        <f>SUM(N43:N49)</f>
        <v>0</v>
      </c>
      <c r="O50" s="327">
        <f>IFERROR(N50/N$57, 0)</f>
        <v>0</v>
      </c>
      <c r="P50" s="315" t="s">
        <v>15</v>
      </c>
    </row>
    <row r="51" spans="1:19" ht="8" customHeight="1">
      <c r="B51" s="152"/>
      <c r="C51" s="152"/>
      <c r="E51" s="152"/>
      <c r="F51" s="152"/>
      <c r="H51" s="152"/>
      <c r="I51" s="152"/>
      <c r="K51" s="152"/>
      <c r="L51" s="152"/>
      <c r="N51" s="152"/>
    </row>
    <row r="52" spans="1:19" s="182" customFormat="1" ht="19">
      <c r="A52" s="183" t="s">
        <v>274</v>
      </c>
      <c r="B52" s="215">
        <f>SUM(B20,B28,B35,B42,B50)</f>
        <v>0</v>
      </c>
      <c r="C52" s="216"/>
      <c r="D52" s="152"/>
      <c r="E52" s="215">
        <f>SUM(E20,E28,E35,E42,E50)</f>
        <v>0</v>
      </c>
      <c r="F52" s="217"/>
      <c r="G52" s="181"/>
      <c r="H52" s="215">
        <f>SUM(H20,H28,H35,H42,H50)</f>
        <v>0</v>
      </c>
      <c r="I52" s="217"/>
      <c r="J52" s="181"/>
      <c r="K52" s="215">
        <f>SUM(K20,K28,K35,K42,K50)</f>
        <v>0</v>
      </c>
      <c r="L52" s="217"/>
      <c r="M52" s="181"/>
      <c r="N52" s="215">
        <f>SUM(N20,N28,N35,N42,N50)</f>
        <v>0</v>
      </c>
      <c r="O52" s="181"/>
      <c r="P52" s="184"/>
    </row>
    <row r="53" spans="1:19" s="164" customFormat="1">
      <c r="A53" s="185" t="s">
        <v>229</v>
      </c>
      <c r="B53" s="165">
        <f>SUM(E53,H53,K53,N53)</f>
        <v>0</v>
      </c>
      <c r="C53" s="186"/>
      <c r="D53" s="152"/>
      <c r="E53" s="165">
        <f>-E42</f>
        <v>0</v>
      </c>
      <c r="F53" s="197"/>
      <c r="G53" s="152"/>
      <c r="H53" s="165">
        <f>-H42</f>
        <v>0</v>
      </c>
      <c r="I53" s="197"/>
      <c r="J53" s="152"/>
      <c r="K53" s="165">
        <f>-K42</f>
        <v>0</v>
      </c>
      <c r="L53" s="197"/>
      <c r="M53" s="152"/>
      <c r="N53" s="165">
        <f>-N42</f>
        <v>0</v>
      </c>
      <c r="O53" s="152"/>
      <c r="P53" s="218"/>
    </row>
    <row r="54" spans="1:19" s="182" customFormat="1" ht="19">
      <c r="A54" s="183" t="s">
        <v>275</v>
      </c>
      <c r="B54" s="215">
        <f>SUM(B52:B53)</f>
        <v>0</v>
      </c>
      <c r="C54" s="216">
        <v>0.8</v>
      </c>
      <c r="D54" s="152"/>
      <c r="E54" s="215">
        <f>SUM(E52:E53)</f>
        <v>0</v>
      </c>
      <c r="F54" s="217"/>
      <c r="G54" s="181"/>
      <c r="H54" s="215">
        <f>SUM(H52:H53)</f>
        <v>0</v>
      </c>
      <c r="I54" s="217"/>
      <c r="J54" s="181"/>
      <c r="K54" s="215">
        <f>SUM(K52:K53)</f>
        <v>0</v>
      </c>
      <c r="L54" s="217"/>
      <c r="M54" s="181"/>
      <c r="N54" s="215">
        <f>SUM(N52:N53)</f>
        <v>0</v>
      </c>
      <c r="O54" s="181"/>
      <c r="P54" s="184"/>
    </row>
    <row r="55" spans="1:19" ht="5" customHeight="1">
      <c r="B55" s="187"/>
      <c r="C55" s="188"/>
      <c r="E55" s="187"/>
      <c r="H55" s="187"/>
      <c r="K55" s="187"/>
      <c r="N55" s="187"/>
    </row>
    <row r="56" spans="1:19" s="164" customFormat="1">
      <c r="A56" s="185" t="s">
        <v>277</v>
      </c>
      <c r="B56" s="165">
        <f>B54/0.8*0.2</f>
        <v>0</v>
      </c>
      <c r="C56" s="186">
        <v>0.2</v>
      </c>
      <c r="D56" s="152"/>
      <c r="E56" s="165">
        <f>E54/0.8*0.2</f>
        <v>0</v>
      </c>
      <c r="F56" s="154"/>
      <c r="G56" s="152"/>
      <c r="H56" s="165">
        <f>H54/0.8*0.2</f>
        <v>0</v>
      </c>
      <c r="I56" s="154"/>
      <c r="J56" s="152"/>
      <c r="K56" s="165">
        <f>K54/0.8*0.2</f>
        <v>0</v>
      </c>
      <c r="L56" s="154"/>
      <c r="M56" s="152"/>
      <c r="N56" s="165">
        <f>N54/0.8*0.2</f>
        <v>0</v>
      </c>
      <c r="O56" s="152"/>
      <c r="P56" s="166"/>
    </row>
    <row r="57" spans="1:19" s="194" customFormat="1" ht="20">
      <c r="A57" s="189" t="s">
        <v>276</v>
      </c>
      <c r="B57" s="190">
        <f>SUM(B56,B54)</f>
        <v>0</v>
      </c>
      <c r="C57" s="191">
        <v>1</v>
      </c>
      <c r="D57" s="192"/>
      <c r="E57" s="190">
        <f>SUM(E56,E54)</f>
        <v>0</v>
      </c>
      <c r="F57" s="192"/>
      <c r="G57" s="192"/>
      <c r="H57" s="190">
        <f>SUM(H56,H54)</f>
        <v>0</v>
      </c>
      <c r="I57" s="192"/>
      <c r="J57" s="192"/>
      <c r="K57" s="190">
        <f>SUM(K56,K54)</f>
        <v>0</v>
      </c>
      <c r="L57" s="192"/>
      <c r="M57" s="192"/>
      <c r="N57" s="190">
        <f>SUM(N56,N54)</f>
        <v>0</v>
      </c>
      <c r="O57" s="192"/>
      <c r="P57" s="193"/>
    </row>
    <row r="58" spans="1:19">
      <c r="C58" s="332"/>
    </row>
    <row r="59" spans="1:19" ht="19" collapsed="1">
      <c r="A59" s="183" t="s">
        <v>25</v>
      </c>
      <c r="B59" s="195"/>
      <c r="C59" s="196"/>
      <c r="E59" s="187"/>
      <c r="H59" s="187"/>
      <c r="K59" s="187"/>
      <c r="N59" s="187"/>
      <c r="R59" s="169"/>
      <c r="S59" s="170"/>
    </row>
    <row r="60" spans="1:19" s="164" customFormat="1">
      <c r="A60" s="185" t="s">
        <v>13</v>
      </c>
      <c r="B60" s="165">
        <f>SUM(B57)</f>
        <v>0</v>
      </c>
      <c r="C60" s="186">
        <v>1</v>
      </c>
      <c r="E60" s="165">
        <f>SUM(E57:E57)</f>
        <v>0</v>
      </c>
      <c r="F60" s="198">
        <v>1</v>
      </c>
      <c r="H60" s="165">
        <f>SUM(H57:H57)</f>
        <v>0</v>
      </c>
      <c r="I60" s="198">
        <v>1</v>
      </c>
      <c r="K60" s="165">
        <f>SUM(K57:K57)</f>
        <v>0</v>
      </c>
      <c r="L60" s="198">
        <v>1</v>
      </c>
      <c r="N60" s="165">
        <f>SUM(N57:N57)</f>
        <v>0</v>
      </c>
      <c r="O60" s="198">
        <v>1</v>
      </c>
    </row>
    <row r="61" spans="1:19" s="181" customFormat="1" ht="24" customHeight="1">
      <c r="A61" s="212" t="s">
        <v>307</v>
      </c>
      <c r="B61" s="213">
        <f>B60*50%</f>
        <v>0</v>
      </c>
      <c r="C61" s="214">
        <f>IFERROR(B61/B$60, 0)</f>
        <v>0</v>
      </c>
      <c r="D61" s="182"/>
      <c r="E61" s="213">
        <f>$B61*E9</f>
        <v>0</v>
      </c>
      <c r="F61" s="214">
        <f>IFERROR(E61/E$60, 0)</f>
        <v>0</v>
      </c>
      <c r="G61" s="182"/>
      <c r="H61" s="213">
        <f>$B61*H9</f>
        <v>0</v>
      </c>
      <c r="I61" s="214">
        <f>IFERROR(H61/H$60, 0)</f>
        <v>0</v>
      </c>
      <c r="J61" s="182"/>
      <c r="K61" s="213">
        <f>$B61*K9</f>
        <v>0</v>
      </c>
      <c r="L61" s="214">
        <f>IFERROR(K61/K$60, 0)</f>
        <v>0</v>
      </c>
      <c r="M61" s="182"/>
      <c r="N61" s="213">
        <f>$B61*N9</f>
        <v>0</v>
      </c>
      <c r="O61" s="214">
        <f>IFERROR(N61/N$60, 0)</f>
        <v>0</v>
      </c>
    </row>
    <row r="62" spans="1:19" s="164" customFormat="1">
      <c r="A62" s="185" t="s">
        <v>14</v>
      </c>
      <c r="B62" s="165">
        <f>B60-B61</f>
        <v>0</v>
      </c>
      <c r="C62" s="186">
        <f>IFERROR(B62/B$60, 0)</f>
        <v>0</v>
      </c>
      <c r="E62" s="165">
        <f>E60-E61</f>
        <v>0</v>
      </c>
      <c r="F62" s="198">
        <f>IFERROR(E62/E$60, 0)</f>
        <v>0</v>
      </c>
      <c r="H62" s="165">
        <f>H60-H61</f>
        <v>0</v>
      </c>
      <c r="I62" s="198">
        <f>IFERROR(H62/H$60, 0)</f>
        <v>0</v>
      </c>
      <c r="K62" s="165">
        <f>K60-K61</f>
        <v>0</v>
      </c>
      <c r="L62" s="198">
        <f>IFERROR(K62/K$60, 0)</f>
        <v>0</v>
      </c>
      <c r="N62" s="165">
        <f>N60-N61</f>
        <v>0</v>
      </c>
      <c r="O62" s="198">
        <f>IFERROR(N62/N$60, 0)</f>
        <v>0</v>
      </c>
    </row>
    <row r="63" spans="1:19">
      <c r="B63" s="152"/>
      <c r="C63" s="152"/>
      <c r="E63" s="152"/>
      <c r="H63" s="152"/>
      <c r="K63" s="152"/>
      <c r="N63" s="152"/>
      <c r="O63" s="154"/>
    </row>
    <row r="64" spans="1:19" ht="19">
      <c r="A64" s="201" t="s">
        <v>26</v>
      </c>
      <c r="B64" s="202"/>
      <c r="C64" s="203"/>
      <c r="E64" s="152"/>
      <c r="H64" s="152"/>
      <c r="K64" s="152"/>
      <c r="N64" s="152"/>
      <c r="O64" s="154"/>
    </row>
    <row r="65" spans="1:19" s="153" customFormat="1" ht="19">
      <c r="A65" s="201" t="s">
        <v>27</v>
      </c>
      <c r="B65" s="204">
        <f>SUM(B66:B67)</f>
        <v>0</v>
      </c>
      <c r="C65" s="205">
        <f>SUM(C66:C67)</f>
        <v>0</v>
      </c>
      <c r="D65" s="152"/>
      <c r="E65" s="204">
        <f>SUM(E66:E67)</f>
        <v>0</v>
      </c>
      <c r="F65" s="206">
        <f>SUM(F66:F67)</f>
        <v>0</v>
      </c>
      <c r="G65" s="152"/>
      <c r="H65" s="204">
        <f>SUM(H66:H67)</f>
        <v>0</v>
      </c>
      <c r="I65" s="206">
        <f>SUM(I66:I67)</f>
        <v>0</v>
      </c>
      <c r="J65" s="152"/>
      <c r="K65" s="204">
        <f>SUM(K66:K67)</f>
        <v>0</v>
      </c>
      <c r="L65" s="206">
        <f>SUM(L66:L67)</f>
        <v>0</v>
      </c>
      <c r="M65" s="152"/>
      <c r="N65" s="204">
        <f>SUM(N66:N67)</f>
        <v>0</v>
      </c>
      <c r="O65" s="206">
        <f>SUM(O66:O67)</f>
        <v>0</v>
      </c>
      <c r="P65" s="152"/>
      <c r="Q65" s="152"/>
      <c r="R65" s="152"/>
      <c r="S65" s="152"/>
    </row>
    <row r="66" spans="1:19">
      <c r="A66" s="163" t="s">
        <v>2</v>
      </c>
      <c r="B66" s="168">
        <f>SUM(B56)</f>
        <v>0</v>
      </c>
      <c r="C66" s="207">
        <f>IFERROR(B66/B$60, 0)</f>
        <v>0</v>
      </c>
      <c r="E66" s="168">
        <f>SUM(E56:E56)</f>
        <v>0</v>
      </c>
      <c r="F66" s="208">
        <f>IFERROR(E66/E$60, 0)</f>
        <v>0</v>
      </c>
      <c r="H66" s="168">
        <f>SUM(H56:H56)</f>
        <v>0</v>
      </c>
      <c r="I66" s="208">
        <f>IFERROR(H66/H$60, 0)</f>
        <v>0</v>
      </c>
      <c r="K66" s="168">
        <f>SUM(K56:K56)</f>
        <v>0</v>
      </c>
      <c r="L66" s="208">
        <f>IFERROR(K66/K$60, 0)</f>
        <v>0</v>
      </c>
      <c r="N66" s="168">
        <f>SUM(N56:N56)</f>
        <v>0</v>
      </c>
      <c r="O66" s="208">
        <f>IFERROR(N66/N$60, 0)</f>
        <v>0</v>
      </c>
    </row>
    <row r="67" spans="1:19" s="153" customFormat="1">
      <c r="A67" s="209" t="s">
        <v>174</v>
      </c>
      <c r="B67" s="202">
        <f>B62-B66</f>
        <v>0</v>
      </c>
      <c r="C67" s="203">
        <f>IFERROR(B67/B$60, 0)</f>
        <v>0</v>
      </c>
      <c r="D67" s="152"/>
      <c r="E67" s="202">
        <f>E62-E66</f>
        <v>0</v>
      </c>
      <c r="F67" s="210">
        <f>IFERROR(E67/E$60, 0)</f>
        <v>0</v>
      </c>
      <c r="G67" s="152"/>
      <c r="H67" s="202">
        <f>H62-H66</f>
        <v>0</v>
      </c>
      <c r="I67" s="210">
        <f>IFERROR(H67/H$60, 0)</f>
        <v>0</v>
      </c>
      <c r="J67" s="152"/>
      <c r="K67" s="202">
        <f>K62-K66</f>
        <v>0</v>
      </c>
      <c r="L67" s="210">
        <f>IFERROR(K67/K$60, 0)</f>
        <v>0</v>
      </c>
      <c r="M67" s="152"/>
      <c r="N67" s="202">
        <f>N62-N66</f>
        <v>0</v>
      </c>
      <c r="O67" s="210">
        <f>IFERROR(N67/N$60, 0)</f>
        <v>0</v>
      </c>
      <c r="P67" s="152"/>
      <c r="Q67" s="152"/>
      <c r="R67" s="152"/>
      <c r="S67" s="152"/>
    </row>
    <row r="68" spans="1:19" s="173" customFormat="1" ht="11" outlineLevel="1">
      <c r="A68" s="171"/>
      <c r="B68" s="172">
        <f>SUM(E68,H68,K68,N68)</f>
        <v>0</v>
      </c>
      <c r="E68" s="174"/>
      <c r="H68" s="174"/>
      <c r="K68" s="174"/>
      <c r="N68" s="174"/>
    </row>
    <row r="69" spans="1:19" s="173" customFormat="1" ht="11" outlineLevel="1">
      <c r="A69" s="171"/>
      <c r="B69" s="172">
        <f>SUM(E69,H69,K69,N69)</f>
        <v>0</v>
      </c>
      <c r="E69" s="174"/>
      <c r="H69" s="174"/>
      <c r="K69" s="174"/>
      <c r="N69" s="174"/>
    </row>
    <row r="70" spans="1:19" s="173" customFormat="1" ht="11" outlineLevel="1">
      <c r="A70" s="171"/>
      <c r="B70" s="172">
        <f>SUM(E70,H70,K70,N70)</f>
        <v>0</v>
      </c>
      <c r="E70" s="174"/>
      <c r="H70" s="174"/>
      <c r="K70" s="174"/>
      <c r="N70" s="174"/>
    </row>
    <row r="71" spans="1:19" s="173" customFormat="1" ht="11" outlineLevel="1">
      <c r="A71" s="171"/>
      <c r="B71" s="172">
        <f>SUM(E71,H71,K71,N71)</f>
        <v>0</v>
      </c>
      <c r="E71" s="174"/>
      <c r="H71" s="174"/>
      <c r="K71" s="174"/>
      <c r="N71" s="174"/>
    </row>
    <row r="72" spans="1:19" s="173" customFormat="1" ht="11" outlineLevel="1">
      <c r="A72" s="171"/>
      <c r="B72" s="172">
        <f>SUM(E72,H72,K72,N72)</f>
        <v>0</v>
      </c>
      <c r="E72" s="174"/>
      <c r="H72" s="174"/>
      <c r="K72" s="174"/>
      <c r="N72" s="174"/>
    </row>
    <row r="73" spans="1:19" s="173" customFormat="1" ht="11" outlineLevel="1">
      <c r="A73" s="171" t="s">
        <v>399</v>
      </c>
      <c r="B73" s="172"/>
      <c r="E73" s="174"/>
      <c r="H73" s="174"/>
      <c r="K73" s="174"/>
      <c r="N73" s="174"/>
    </row>
    <row r="74" spans="1:19">
      <c r="A74" s="175" t="s">
        <v>298</v>
      </c>
      <c r="B74" s="176">
        <f>SUM(B68:B73)</f>
        <v>0</v>
      </c>
      <c r="C74" s="173"/>
      <c r="D74" s="173"/>
      <c r="E74" s="176">
        <f>SUM(E68:E73)</f>
        <v>0</v>
      </c>
      <c r="F74" s="173"/>
      <c r="G74" s="173"/>
      <c r="H74" s="176">
        <f>SUM(H68:H73)</f>
        <v>0</v>
      </c>
      <c r="I74" s="173"/>
      <c r="J74" s="173"/>
      <c r="K74" s="176">
        <f>SUM(K68:K73)</f>
        <v>0</v>
      </c>
      <c r="M74" s="173"/>
      <c r="N74" s="176">
        <f>SUM(N68:N73)</f>
        <v>0</v>
      </c>
      <c r="O74" s="173"/>
    </row>
    <row r="75" spans="1:19" s="173" customFormat="1" ht="11" outlineLevel="1">
      <c r="A75" s="177"/>
      <c r="B75" s="172">
        <f>SUM(E75,H75,K75,N75)</f>
        <v>0</v>
      </c>
      <c r="E75" s="178"/>
      <c r="H75" s="178"/>
      <c r="K75" s="178"/>
      <c r="N75" s="178"/>
    </row>
    <row r="76" spans="1:19" s="173" customFormat="1" ht="11" outlineLevel="1">
      <c r="A76" s="177"/>
      <c r="B76" s="172">
        <f>SUM(E76,H76,K76,N76)</f>
        <v>0</v>
      </c>
      <c r="E76" s="178"/>
      <c r="H76" s="178"/>
      <c r="K76" s="178"/>
      <c r="N76" s="178"/>
    </row>
    <row r="77" spans="1:19" s="173" customFormat="1" ht="11" outlineLevel="1">
      <c r="A77" s="177"/>
      <c r="B77" s="172">
        <f>SUM(E77,H77,K77,N77)</f>
        <v>0</v>
      </c>
      <c r="E77" s="178"/>
      <c r="H77" s="178"/>
      <c r="K77" s="178"/>
      <c r="N77" s="178"/>
    </row>
    <row r="78" spans="1:19" s="173" customFormat="1" ht="11" outlineLevel="1">
      <c r="A78" s="177"/>
      <c r="B78" s="172">
        <f>SUM(E78,H78,K78,N78)</f>
        <v>0</v>
      </c>
      <c r="E78" s="178"/>
      <c r="H78" s="178"/>
      <c r="K78" s="178"/>
      <c r="N78" s="178"/>
    </row>
    <row r="79" spans="1:19" s="173" customFormat="1" ht="11" outlineLevel="1">
      <c r="A79" s="177"/>
      <c r="B79" s="172">
        <f>SUM(E79,H79,K79,N79)</f>
        <v>0</v>
      </c>
      <c r="E79" s="178"/>
      <c r="H79" s="178"/>
      <c r="K79" s="178"/>
      <c r="N79" s="178"/>
    </row>
    <row r="80" spans="1:19" s="173" customFormat="1" ht="11" outlineLevel="1">
      <c r="A80" s="177" t="s">
        <v>400</v>
      </c>
      <c r="B80" s="172"/>
      <c r="E80" s="178"/>
      <c r="H80" s="178"/>
      <c r="K80" s="178"/>
      <c r="N80" s="178"/>
    </row>
    <row r="81" spans="1:19">
      <c r="A81" s="179" t="s">
        <v>299</v>
      </c>
      <c r="B81" s="180">
        <f>SUM(B75:B80)</f>
        <v>0</v>
      </c>
      <c r="C81" s="173"/>
      <c r="D81" s="173"/>
      <c r="E81" s="180">
        <f>SUM(E75:E80)</f>
        <v>0</v>
      </c>
      <c r="F81" s="173"/>
      <c r="G81" s="173"/>
      <c r="H81" s="180">
        <f>SUM(H75:H80)</f>
        <v>0</v>
      </c>
      <c r="I81" s="173"/>
      <c r="J81" s="173"/>
      <c r="K81" s="180">
        <f>SUM(K75:K80)</f>
        <v>0</v>
      </c>
      <c r="M81" s="173"/>
      <c r="N81" s="222">
        <f>SUM(N75:N80)</f>
        <v>0</v>
      </c>
      <c r="O81" s="173"/>
    </row>
    <row r="82" spans="1:19" s="173" customFormat="1" ht="11" outlineLevel="1">
      <c r="A82" s="171"/>
      <c r="B82" s="172">
        <f>SUM(E82,H82,K82,N82)</f>
        <v>0</v>
      </c>
      <c r="E82" s="174"/>
      <c r="H82" s="174"/>
      <c r="K82" s="174"/>
      <c r="N82" s="174"/>
    </row>
    <row r="83" spans="1:19" s="173" customFormat="1" ht="11" outlineLevel="1">
      <c r="A83" s="171"/>
      <c r="B83" s="172">
        <f>SUM(E83,H83,K83,N83)</f>
        <v>0</v>
      </c>
      <c r="E83" s="174"/>
      <c r="H83" s="174"/>
      <c r="K83" s="174"/>
      <c r="N83" s="174"/>
    </row>
    <row r="84" spans="1:19" s="173" customFormat="1" ht="11" outlineLevel="1">
      <c r="A84" s="171"/>
      <c r="B84" s="172">
        <f>SUM(E84,H84,K84,N84)</f>
        <v>0</v>
      </c>
      <c r="E84" s="174"/>
      <c r="H84" s="174"/>
      <c r="K84" s="174"/>
      <c r="N84" s="174"/>
    </row>
    <row r="85" spans="1:19" s="173" customFormat="1" ht="11" outlineLevel="1">
      <c r="A85" s="171"/>
      <c r="B85" s="172">
        <f>SUM(E85,H85,K85,N85)</f>
        <v>0</v>
      </c>
      <c r="E85" s="174"/>
      <c r="H85" s="174"/>
      <c r="K85" s="174"/>
      <c r="N85" s="174"/>
    </row>
    <row r="86" spans="1:19" s="173" customFormat="1" ht="11" outlineLevel="1">
      <c r="A86" s="171"/>
      <c r="B86" s="172">
        <f>SUM(E86,H86,K86,N86)</f>
        <v>0</v>
      </c>
      <c r="E86" s="174"/>
      <c r="H86" s="174"/>
      <c r="K86" s="174"/>
      <c r="N86" s="174"/>
    </row>
    <row r="87" spans="1:19" s="173" customFormat="1" ht="11" outlineLevel="1">
      <c r="A87" s="171" t="s">
        <v>401</v>
      </c>
      <c r="B87" s="172"/>
      <c r="E87" s="174"/>
      <c r="H87" s="174"/>
      <c r="K87" s="174"/>
      <c r="N87" s="174"/>
    </row>
    <row r="88" spans="1:19">
      <c r="A88" s="175" t="s">
        <v>300</v>
      </c>
      <c r="B88" s="176">
        <f>SUM(B82:B87)</f>
        <v>0</v>
      </c>
      <c r="C88" s="173"/>
      <c r="D88" s="173"/>
      <c r="E88" s="176">
        <f>SUM(E82:E87)</f>
        <v>0</v>
      </c>
      <c r="F88" s="173"/>
      <c r="G88" s="173"/>
      <c r="H88" s="176">
        <f>SUM(H82:H87)</f>
        <v>0</v>
      </c>
      <c r="I88" s="173"/>
      <c r="J88" s="173"/>
      <c r="K88" s="176">
        <f>SUM(K82:K87)</f>
        <v>0</v>
      </c>
      <c r="M88" s="173"/>
      <c r="N88" s="176">
        <f>SUM(N82:N87)</f>
        <v>0</v>
      </c>
      <c r="O88" s="173"/>
    </row>
    <row r="89" spans="1:19" s="211" customFormat="1" ht="19">
      <c r="A89" s="183" t="s">
        <v>297</v>
      </c>
      <c r="B89" s="199">
        <f>SUM(B74,B81,B88)</f>
        <v>0</v>
      </c>
      <c r="C89" s="200">
        <f>IFERROR(B89/B$67, 0)</f>
        <v>0</v>
      </c>
      <c r="D89" s="181"/>
      <c r="E89" s="199">
        <f>SUM(E74,E81,E88)</f>
        <v>0</v>
      </c>
      <c r="F89" s="200">
        <f>IFERROR(E89/E$67, 0)</f>
        <v>0</v>
      </c>
      <c r="G89" s="181"/>
      <c r="H89" s="199">
        <f>SUM(H74,H81,H88)</f>
        <v>0</v>
      </c>
      <c r="I89" s="200">
        <f>IFERROR(H89/H$67, 0)</f>
        <v>0</v>
      </c>
      <c r="J89" s="181"/>
      <c r="K89" s="199">
        <f>SUM(K74,K81,K88)</f>
        <v>0</v>
      </c>
      <c r="L89" s="200">
        <f>IFERROR(K89/K$67, 0)</f>
        <v>0</v>
      </c>
      <c r="M89" s="181"/>
      <c r="N89" s="199">
        <f>SUM(N74,N81,N88)</f>
        <v>0</v>
      </c>
      <c r="O89" s="200">
        <f>IFERROR(N89/N$67, 0)</f>
        <v>0</v>
      </c>
      <c r="P89" s="181"/>
      <c r="Q89" s="181"/>
      <c r="R89" s="181"/>
      <c r="S89" s="181"/>
    </row>
    <row r="90" spans="1:19" s="211" customFormat="1" ht="19">
      <c r="A90" s="183" t="s">
        <v>296</v>
      </c>
      <c r="B90" s="199">
        <f>B67-B89</f>
        <v>0</v>
      </c>
      <c r="C90" s="200">
        <f>IFERROR(B90/B$67, 0)</f>
        <v>0</v>
      </c>
      <c r="D90" s="181"/>
      <c r="E90" s="199">
        <f>E67-E89</f>
        <v>0</v>
      </c>
      <c r="F90" s="200">
        <f>IFERROR(E90/E$67, 0)</f>
        <v>0</v>
      </c>
      <c r="G90" s="181"/>
      <c r="H90" s="199">
        <f>H67-H89</f>
        <v>0</v>
      </c>
      <c r="I90" s="200">
        <f>IFERROR(H90/H$67, 0)</f>
        <v>0</v>
      </c>
      <c r="J90" s="181"/>
      <c r="K90" s="199">
        <f>K67-K89</f>
        <v>0</v>
      </c>
      <c r="L90" s="200">
        <f>IFERROR(K90/K$67, 0)</f>
        <v>0</v>
      </c>
      <c r="M90" s="181"/>
      <c r="N90" s="199">
        <f>N67-N89</f>
        <v>0</v>
      </c>
      <c r="O90" s="200">
        <f>IFERROR(N90/N$67, 0)</f>
        <v>0</v>
      </c>
      <c r="P90" s="181"/>
      <c r="Q90" s="181"/>
      <c r="R90" s="181"/>
      <c r="S90" s="181"/>
    </row>
  </sheetData>
  <sheetProtection sheet="1" insertColumns="0" insertRows="0"/>
  <mergeCells count="5">
    <mergeCell ref="M9:M10"/>
    <mergeCell ref="D9:D10"/>
    <mergeCell ref="G9:G10"/>
    <mergeCell ref="J9:J10"/>
    <mergeCell ref="P9:P10"/>
  </mergeCells>
  <pageMargins left="0.7" right="0.7" top="0.78740157499999996" bottom="0.78740157499999996" header="0.3" footer="0.3"/>
  <pageSetup paperSize="9" scale="54" fitToHeight="0" orientation="landscape" horizontalDpi="0" verticalDpi="0"/>
  <headerFooter>
    <oddFooter>&amp;R&amp;"Calibri,Standard"&amp;K000000Letzte Änderung: 17.05.2023 / ds Druckdatum: &amp;D</oddFooter>
  </headerFooter>
  <rowBreaks count="1" manualBreakCount="1">
    <brk id="57" max="16383" man="1"/>
  </rowBreaks>
  <ignoredErrors>
    <ignoredError sqref="K5" unlockedFormula="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8C54-93DC-F548-AA51-C4772118A05D}">
  <sheetPr>
    <tabColor theme="5" tint="0.79998168889431442"/>
    <pageSetUpPr fitToPage="1"/>
  </sheetPr>
  <dimension ref="A1:I76"/>
  <sheetViews>
    <sheetView zoomScale="150" zoomScaleNormal="150" workbookViewId="0">
      <selection activeCell="F46" sqref="F46"/>
    </sheetView>
  </sheetViews>
  <sheetFormatPr baseColWidth="10" defaultRowHeight="16"/>
  <cols>
    <col min="1" max="1" width="8.1640625" style="88" customWidth="1"/>
    <col min="2" max="2" width="21.6640625" style="88" customWidth="1"/>
    <col min="3" max="3" width="40.5" style="88" customWidth="1"/>
    <col min="4" max="4" width="12.83203125" style="88" customWidth="1"/>
    <col min="5" max="5" width="8.5" style="88" bestFit="1" customWidth="1"/>
    <col min="6" max="6" width="7.83203125" style="88" bestFit="1" customWidth="1"/>
    <col min="7" max="7" width="12" style="88" customWidth="1"/>
    <col min="8" max="8" width="15" style="88" customWidth="1"/>
    <col min="9" max="9" width="44" style="88" bestFit="1" customWidth="1"/>
    <col min="10" max="16384" width="10.83203125" style="88"/>
  </cols>
  <sheetData>
    <row r="1" spans="1:9">
      <c r="C1" s="225" t="s">
        <v>38</v>
      </c>
      <c r="D1" s="223">
        <f>IFERROR('DIZH Budget Kalkulation'!A4, "noch ausfüllen")</f>
        <v>0</v>
      </c>
      <c r="E1" s="224"/>
      <c r="F1" s="224"/>
      <c r="G1" s="224"/>
      <c r="H1" s="224"/>
    </row>
    <row r="2" spans="1:9">
      <c r="C2" s="225" t="s">
        <v>39</v>
      </c>
      <c r="D2" s="223">
        <f>IFERROR('DIZH Budget Kalkulation'!A5, "noch ausfüllen")</f>
        <v>0</v>
      </c>
      <c r="E2" s="224"/>
      <c r="F2" s="224"/>
      <c r="G2" s="224"/>
      <c r="H2" s="224"/>
    </row>
    <row r="3" spans="1:9">
      <c r="C3" s="225" t="s">
        <v>337</v>
      </c>
      <c r="D3" s="223">
        <f>IFERROR('DIZH Budget Kalkulation'!A6, "noch ausfüllen")</f>
        <v>0</v>
      </c>
      <c r="E3" s="224"/>
      <c r="F3" s="224"/>
      <c r="G3" s="224"/>
      <c r="H3" s="224"/>
    </row>
    <row r="4" spans="1:9">
      <c r="C4" s="225" t="s">
        <v>336</v>
      </c>
      <c r="D4" s="223">
        <f>IFERROR('DIZH Budget Kalkulation'!E5, "noch ausfüllen")</f>
        <v>0</v>
      </c>
      <c r="E4" s="224"/>
      <c r="F4" s="224"/>
      <c r="G4" s="224"/>
      <c r="H4" s="224"/>
    </row>
    <row r="6" spans="1:9">
      <c r="A6" s="116" t="s">
        <v>207</v>
      </c>
    </row>
    <row r="7" spans="1:9">
      <c r="A7" s="116" t="s">
        <v>208</v>
      </c>
    </row>
    <row r="8" spans="1:9">
      <c r="A8" s="116" t="s">
        <v>209</v>
      </c>
    </row>
    <row r="9" spans="1:9">
      <c r="A9" s="116" t="s">
        <v>206</v>
      </c>
    </row>
    <row r="11" spans="1:9" s="100" customFormat="1" ht="33" customHeight="1">
      <c r="A11" s="98" t="s">
        <v>19</v>
      </c>
      <c r="B11" s="98" t="s">
        <v>41</v>
      </c>
      <c r="C11" s="98" t="s">
        <v>285</v>
      </c>
      <c r="D11" s="98" t="s">
        <v>42</v>
      </c>
      <c r="E11" s="99" t="s">
        <v>86</v>
      </c>
      <c r="F11" s="99" t="s">
        <v>43</v>
      </c>
      <c r="G11" s="99" t="s">
        <v>44</v>
      </c>
      <c r="H11" s="99" t="s">
        <v>115</v>
      </c>
    </row>
    <row r="12" spans="1:9">
      <c r="A12" s="101" t="s">
        <v>21</v>
      </c>
      <c r="B12" s="101"/>
      <c r="C12" s="132"/>
      <c r="D12" s="101"/>
      <c r="E12" s="103"/>
      <c r="F12" s="101"/>
      <c r="G12" s="104">
        <f>IFERROR(VLOOKUP(C12,UZH_Personal_2023!A$4:G$11, 5,FALSE),)</f>
        <v>0</v>
      </c>
      <c r="H12" s="105">
        <f>G12*E12*F12/12</f>
        <v>0</v>
      </c>
      <c r="I12" s="107" t="s">
        <v>264</v>
      </c>
    </row>
    <row r="13" spans="1:9">
      <c r="A13" s="101" t="s">
        <v>21</v>
      </c>
      <c r="B13" s="106"/>
      <c r="C13" s="132"/>
      <c r="D13" s="106"/>
      <c r="E13" s="103"/>
      <c r="F13" s="101"/>
      <c r="G13" s="104">
        <f>IFERROR(VLOOKUP(C13,UZH_Personal_2023!A$4:G$11, 5,FALSE),)</f>
        <v>0</v>
      </c>
      <c r="H13" s="105">
        <f t="shared" ref="H13:H23" si="0">G13*E13*F13/12</f>
        <v>0</v>
      </c>
      <c r="I13" s="107" t="s">
        <v>264</v>
      </c>
    </row>
    <row r="14" spans="1:9">
      <c r="A14" s="101" t="s">
        <v>21</v>
      </c>
      <c r="B14" s="106"/>
      <c r="C14" s="132"/>
      <c r="D14" s="106"/>
      <c r="E14" s="103"/>
      <c r="F14" s="101"/>
      <c r="G14" s="104">
        <f>IFERROR(VLOOKUP(C14,UZH_Personal_2023!A$4:G$11, 5,FALSE),)</f>
        <v>0</v>
      </c>
      <c r="H14" s="105">
        <f t="shared" si="0"/>
        <v>0</v>
      </c>
      <c r="I14" s="107" t="s">
        <v>264</v>
      </c>
    </row>
    <row r="15" spans="1:9">
      <c r="A15" s="101" t="s">
        <v>21</v>
      </c>
      <c r="B15" s="106"/>
      <c r="C15" s="132"/>
      <c r="D15" s="106"/>
      <c r="E15" s="103"/>
      <c r="F15" s="101"/>
      <c r="G15" s="104">
        <f>IFERROR(VLOOKUP(C15,UZH_Personal_2023!A$4:G$11, 5,FALSE),)</f>
        <v>0</v>
      </c>
      <c r="H15" s="105">
        <f t="shared" si="0"/>
        <v>0</v>
      </c>
      <c r="I15" s="107" t="s">
        <v>264</v>
      </c>
    </row>
    <row r="16" spans="1:9">
      <c r="A16" s="101" t="s">
        <v>21</v>
      </c>
      <c r="B16" s="106"/>
      <c r="C16" s="132"/>
      <c r="D16" s="106"/>
      <c r="E16" s="103"/>
      <c r="F16" s="101"/>
      <c r="G16" s="104">
        <f>IFERROR(VLOOKUP(C16,UZH_Personal_2023!A$4:G$11, 5,FALSE),)</f>
        <v>0</v>
      </c>
      <c r="H16" s="105">
        <f t="shared" si="0"/>
        <v>0</v>
      </c>
      <c r="I16" s="107" t="s">
        <v>264</v>
      </c>
    </row>
    <row r="17" spans="1:9">
      <c r="A17" s="101" t="s">
        <v>21</v>
      </c>
      <c r="B17" s="106"/>
      <c r="C17" s="132"/>
      <c r="D17" s="106"/>
      <c r="E17" s="103"/>
      <c r="F17" s="101"/>
      <c r="G17" s="104">
        <f>IFERROR(VLOOKUP(C17,UZH_Personal_2023!A$4:G$11, 5,FALSE),)</f>
        <v>0</v>
      </c>
      <c r="H17" s="105">
        <f t="shared" si="0"/>
        <v>0</v>
      </c>
      <c r="I17" s="107" t="s">
        <v>264</v>
      </c>
    </row>
    <row r="18" spans="1:9">
      <c r="A18" s="101" t="s">
        <v>21</v>
      </c>
      <c r="B18" s="106"/>
      <c r="C18" s="132"/>
      <c r="D18" s="106"/>
      <c r="E18" s="103"/>
      <c r="F18" s="101"/>
      <c r="G18" s="117"/>
      <c r="H18" s="105">
        <f t="shared" si="0"/>
        <v>0</v>
      </c>
      <c r="I18" s="107" t="s">
        <v>126</v>
      </c>
    </row>
    <row r="19" spans="1:9">
      <c r="A19" s="101" t="s">
        <v>21</v>
      </c>
      <c r="B19" s="106"/>
      <c r="C19" s="132"/>
      <c r="D19" s="106"/>
      <c r="E19" s="103"/>
      <c r="F19" s="101"/>
      <c r="G19" s="117"/>
      <c r="H19" s="105">
        <f t="shared" ref="H19" si="1">G19*E19*F19/12</f>
        <v>0</v>
      </c>
      <c r="I19" s="107" t="s">
        <v>126</v>
      </c>
    </row>
    <row r="20" spans="1:9">
      <c r="A20" s="101" t="s">
        <v>21</v>
      </c>
      <c r="B20" s="106"/>
      <c r="C20" s="132"/>
      <c r="D20" s="106"/>
      <c r="E20" s="103"/>
      <c r="F20" s="101"/>
      <c r="G20" s="117"/>
      <c r="H20" s="105">
        <f t="shared" si="0"/>
        <v>0</v>
      </c>
      <c r="I20" s="107" t="s">
        <v>126</v>
      </c>
    </row>
    <row r="21" spans="1:9">
      <c r="A21" s="101" t="s">
        <v>21</v>
      </c>
      <c r="B21" s="106"/>
      <c r="C21" s="132"/>
      <c r="D21" s="106"/>
      <c r="E21" s="103"/>
      <c r="F21" s="101"/>
      <c r="G21" s="117"/>
      <c r="H21" s="105">
        <f t="shared" ref="H21" si="2">G21*E21*F21/12</f>
        <v>0</v>
      </c>
      <c r="I21" s="107" t="s">
        <v>126</v>
      </c>
    </row>
    <row r="22" spans="1:9">
      <c r="A22" s="101" t="s">
        <v>21</v>
      </c>
      <c r="B22" s="106"/>
      <c r="C22" s="132"/>
      <c r="D22" s="106"/>
      <c r="E22" s="103"/>
      <c r="F22" s="101"/>
      <c r="G22" s="117"/>
      <c r="H22" s="105">
        <f t="shared" si="0"/>
        <v>0</v>
      </c>
      <c r="I22" s="107" t="s">
        <v>126</v>
      </c>
    </row>
    <row r="23" spans="1:9">
      <c r="A23" s="101" t="s">
        <v>21</v>
      </c>
      <c r="B23" s="106"/>
      <c r="C23" s="132"/>
      <c r="D23" s="106"/>
      <c r="E23" s="103"/>
      <c r="F23" s="101"/>
      <c r="G23" s="117"/>
      <c r="H23" s="105">
        <f t="shared" si="0"/>
        <v>0</v>
      </c>
      <c r="I23" s="107" t="s">
        <v>126</v>
      </c>
    </row>
    <row r="24" spans="1:9" ht="11" customHeight="1">
      <c r="A24" s="97" t="s">
        <v>389</v>
      </c>
    </row>
    <row r="25" spans="1:9" s="182" customFormat="1" ht="19">
      <c r="A25" s="271" t="s">
        <v>83</v>
      </c>
      <c r="B25" s="272"/>
      <c r="C25" s="271"/>
      <c r="D25" s="272"/>
      <c r="E25" s="273"/>
      <c r="F25" s="271"/>
      <c r="G25" s="274"/>
      <c r="H25" s="274">
        <f>SUM(H12:H24)</f>
        <v>0</v>
      </c>
    </row>
    <row r="28" spans="1:9" s="100" customFormat="1" ht="33" customHeight="1">
      <c r="A28" s="98" t="s">
        <v>19</v>
      </c>
      <c r="B28" s="98" t="s">
        <v>41</v>
      </c>
      <c r="C28" s="98" t="s">
        <v>285</v>
      </c>
      <c r="D28" s="98" t="s">
        <v>42</v>
      </c>
      <c r="E28" s="99" t="s">
        <v>183</v>
      </c>
      <c r="F28" s="99"/>
      <c r="G28" s="99" t="s">
        <v>184</v>
      </c>
      <c r="H28" s="99" t="s">
        <v>115</v>
      </c>
    </row>
    <row r="29" spans="1:9">
      <c r="A29" s="101" t="s">
        <v>20</v>
      </c>
      <c r="B29" s="101"/>
      <c r="C29" s="102"/>
      <c r="D29" s="103"/>
      <c r="E29" s="101"/>
      <c r="F29" s="110"/>
      <c r="G29" s="108">
        <f>IFERROR(VLOOKUP(C29,ZHAW_Personal!A$6:D$10, 2,FALSE),)</f>
        <v>0</v>
      </c>
      <c r="H29" s="105">
        <f>G29*E29</f>
        <v>0</v>
      </c>
      <c r="I29" s="107" t="s">
        <v>264</v>
      </c>
    </row>
    <row r="30" spans="1:9">
      <c r="A30" s="101" t="s">
        <v>20</v>
      </c>
      <c r="B30" s="106"/>
      <c r="C30" s="102"/>
      <c r="D30" s="103"/>
      <c r="E30" s="101"/>
      <c r="F30" s="110"/>
      <c r="G30" s="108">
        <f>IFERROR(VLOOKUP(C30,ZHAW_Personal!A$6:D$10, 2,FALSE),)</f>
        <v>0</v>
      </c>
      <c r="H30" s="105">
        <f t="shared" ref="H30:H40" si="3">G30*E30</f>
        <v>0</v>
      </c>
      <c r="I30" s="107" t="s">
        <v>264</v>
      </c>
    </row>
    <row r="31" spans="1:9">
      <c r="A31" s="101" t="s">
        <v>20</v>
      </c>
      <c r="B31" s="106"/>
      <c r="C31" s="102"/>
      <c r="D31" s="103"/>
      <c r="E31" s="101"/>
      <c r="F31" s="110"/>
      <c r="G31" s="108">
        <f>IFERROR(VLOOKUP(C31,ZHAW_Personal!A$6:D$10, 2,FALSE),)</f>
        <v>0</v>
      </c>
      <c r="H31" s="105">
        <f t="shared" si="3"/>
        <v>0</v>
      </c>
      <c r="I31" s="107" t="s">
        <v>264</v>
      </c>
    </row>
    <row r="32" spans="1:9">
      <c r="A32" s="101" t="s">
        <v>20</v>
      </c>
      <c r="B32" s="106"/>
      <c r="C32" s="102"/>
      <c r="D32" s="103"/>
      <c r="E32" s="101"/>
      <c r="F32" s="110"/>
      <c r="G32" s="108">
        <f>IFERROR(VLOOKUP(C32,ZHAW_Personal!A$6:D$10, 2,FALSE),)</f>
        <v>0</v>
      </c>
      <c r="H32" s="105">
        <f t="shared" si="3"/>
        <v>0</v>
      </c>
      <c r="I32" s="107" t="s">
        <v>264</v>
      </c>
    </row>
    <row r="33" spans="1:9">
      <c r="A33" s="101" t="s">
        <v>20</v>
      </c>
      <c r="B33" s="106"/>
      <c r="C33" s="102"/>
      <c r="D33" s="103"/>
      <c r="E33" s="101"/>
      <c r="F33" s="110"/>
      <c r="G33" s="108">
        <f>IFERROR(VLOOKUP(C33,ZHAW_Personal!A$6:D$10, 2,FALSE),)</f>
        <v>0</v>
      </c>
      <c r="H33" s="105">
        <f t="shared" si="3"/>
        <v>0</v>
      </c>
      <c r="I33" s="107" t="s">
        <v>264</v>
      </c>
    </row>
    <row r="34" spans="1:9">
      <c r="A34" s="101" t="s">
        <v>20</v>
      </c>
      <c r="B34" s="106"/>
      <c r="C34" s="102"/>
      <c r="D34" s="103"/>
      <c r="E34" s="101"/>
      <c r="F34" s="110"/>
      <c r="G34" s="108">
        <f>IFERROR(VLOOKUP(C34,ZHAW_Personal!A$6:D$10, 2,FALSE),)</f>
        <v>0</v>
      </c>
      <c r="H34" s="105">
        <f t="shared" si="3"/>
        <v>0</v>
      </c>
      <c r="I34" s="107" t="s">
        <v>264</v>
      </c>
    </row>
    <row r="35" spans="1:9">
      <c r="A35" s="101" t="s">
        <v>20</v>
      </c>
      <c r="B35" s="106"/>
      <c r="C35" s="102"/>
      <c r="D35" s="106"/>
      <c r="E35" s="109"/>
      <c r="F35" s="110"/>
      <c r="G35" s="117"/>
      <c r="H35" s="105">
        <f t="shared" si="3"/>
        <v>0</v>
      </c>
      <c r="I35" s="107" t="s">
        <v>126</v>
      </c>
    </row>
    <row r="36" spans="1:9">
      <c r="A36" s="101" t="s">
        <v>20</v>
      </c>
      <c r="B36" s="106"/>
      <c r="C36" s="102"/>
      <c r="D36" s="106"/>
      <c r="E36" s="109"/>
      <c r="F36" s="110"/>
      <c r="G36" s="117"/>
      <c r="H36" s="105">
        <f t="shared" si="3"/>
        <v>0</v>
      </c>
      <c r="I36" s="107" t="s">
        <v>126</v>
      </c>
    </row>
    <row r="37" spans="1:9">
      <c r="A37" s="101" t="s">
        <v>20</v>
      </c>
      <c r="B37" s="106"/>
      <c r="C37" s="102"/>
      <c r="D37" s="106"/>
      <c r="E37" s="109"/>
      <c r="F37" s="110"/>
      <c r="G37" s="117"/>
      <c r="H37" s="105">
        <f t="shared" si="3"/>
        <v>0</v>
      </c>
      <c r="I37" s="107" t="s">
        <v>126</v>
      </c>
    </row>
    <row r="38" spans="1:9">
      <c r="A38" s="101" t="s">
        <v>20</v>
      </c>
      <c r="B38" s="106"/>
      <c r="C38" s="102"/>
      <c r="D38" s="106"/>
      <c r="E38" s="109"/>
      <c r="F38" s="110"/>
      <c r="G38" s="117"/>
      <c r="H38" s="105">
        <f t="shared" si="3"/>
        <v>0</v>
      </c>
      <c r="I38" s="107" t="s">
        <v>126</v>
      </c>
    </row>
    <row r="39" spans="1:9">
      <c r="A39" s="101" t="s">
        <v>20</v>
      </c>
      <c r="B39" s="106"/>
      <c r="C39" s="102"/>
      <c r="D39" s="106"/>
      <c r="E39" s="109"/>
      <c r="F39" s="110"/>
      <c r="G39" s="117"/>
      <c r="H39" s="105">
        <f t="shared" si="3"/>
        <v>0</v>
      </c>
      <c r="I39" s="107" t="s">
        <v>126</v>
      </c>
    </row>
    <row r="40" spans="1:9">
      <c r="A40" s="101" t="s">
        <v>20</v>
      </c>
      <c r="B40" s="106"/>
      <c r="C40" s="102"/>
      <c r="D40" s="106"/>
      <c r="E40" s="109"/>
      <c r="F40" s="110"/>
      <c r="G40" s="117"/>
      <c r="H40" s="105">
        <f t="shared" si="3"/>
        <v>0</v>
      </c>
      <c r="I40" s="107" t="s">
        <v>126</v>
      </c>
    </row>
    <row r="41" spans="1:9" ht="11" customHeight="1">
      <c r="A41" s="97" t="s">
        <v>391</v>
      </c>
    </row>
    <row r="42" spans="1:9" s="182" customFormat="1" ht="19">
      <c r="A42" s="271" t="s">
        <v>84</v>
      </c>
      <c r="B42" s="272"/>
      <c r="C42" s="271"/>
      <c r="D42" s="272"/>
      <c r="E42" s="273"/>
      <c r="F42" s="271"/>
      <c r="G42" s="274"/>
      <c r="H42" s="274">
        <f>SUM(H29:H41)</f>
        <v>0</v>
      </c>
    </row>
    <row r="45" spans="1:9" s="100" customFormat="1" ht="33" customHeight="1">
      <c r="A45" s="98" t="s">
        <v>19</v>
      </c>
      <c r="B45" s="98" t="s">
        <v>41</v>
      </c>
      <c r="C45" s="98" t="s">
        <v>285</v>
      </c>
      <c r="D45" s="98" t="s">
        <v>42</v>
      </c>
      <c r="E45" s="99" t="s">
        <v>86</v>
      </c>
      <c r="F45" s="99" t="s">
        <v>43</v>
      </c>
      <c r="G45" s="99" t="s">
        <v>44</v>
      </c>
      <c r="H45" s="99" t="s">
        <v>115</v>
      </c>
    </row>
    <row r="46" spans="1:9">
      <c r="A46" s="101" t="s">
        <v>22</v>
      </c>
      <c r="B46" s="101"/>
      <c r="C46" s="102"/>
      <c r="D46" s="101"/>
      <c r="E46" s="103"/>
      <c r="F46" s="101"/>
      <c r="G46" s="104">
        <f>IFERROR(VLOOKUP(C46,ZHDK_Personal!A$6:F$16, 4,FALSE),)</f>
        <v>0</v>
      </c>
      <c r="H46" s="105">
        <f t="shared" ref="H46:H57" si="4">G46*E46*F46/12</f>
        <v>0</v>
      </c>
      <c r="I46" s="107" t="s">
        <v>264</v>
      </c>
    </row>
    <row r="47" spans="1:9">
      <c r="A47" s="101" t="s">
        <v>22</v>
      </c>
      <c r="B47" s="106"/>
      <c r="C47" s="102"/>
      <c r="D47" s="106"/>
      <c r="E47" s="103"/>
      <c r="F47" s="101"/>
      <c r="G47" s="104">
        <f>IFERROR(VLOOKUP(C47,ZHDK_Personal!A$6:F$16, 4,FALSE),)</f>
        <v>0</v>
      </c>
      <c r="H47" s="105">
        <f t="shared" si="4"/>
        <v>0</v>
      </c>
      <c r="I47" s="107" t="s">
        <v>264</v>
      </c>
    </row>
    <row r="48" spans="1:9">
      <c r="A48" s="101" t="s">
        <v>22</v>
      </c>
      <c r="B48" s="106"/>
      <c r="C48" s="102"/>
      <c r="D48" s="106"/>
      <c r="E48" s="103"/>
      <c r="F48" s="101"/>
      <c r="G48" s="104">
        <f>IFERROR(VLOOKUP(C48,ZHDK_Personal!A$6:F$16, 4,FALSE),)</f>
        <v>0</v>
      </c>
      <c r="H48" s="105">
        <f t="shared" si="4"/>
        <v>0</v>
      </c>
      <c r="I48" s="107" t="s">
        <v>264</v>
      </c>
    </row>
    <row r="49" spans="1:9">
      <c r="A49" s="101" t="s">
        <v>22</v>
      </c>
      <c r="B49" s="106"/>
      <c r="C49" s="102"/>
      <c r="D49" s="106"/>
      <c r="E49" s="103"/>
      <c r="F49" s="101"/>
      <c r="G49" s="104">
        <f>IFERROR(VLOOKUP(C49,ZHDK_Personal!A$6:F$16, 4,FALSE),)</f>
        <v>0</v>
      </c>
      <c r="H49" s="105">
        <f t="shared" si="4"/>
        <v>0</v>
      </c>
      <c r="I49" s="107" t="s">
        <v>264</v>
      </c>
    </row>
    <row r="50" spans="1:9">
      <c r="A50" s="101" t="s">
        <v>22</v>
      </c>
      <c r="B50" s="106"/>
      <c r="C50" s="102"/>
      <c r="D50" s="106"/>
      <c r="E50" s="103"/>
      <c r="F50" s="101"/>
      <c r="G50" s="104">
        <f>IFERROR(VLOOKUP(C50,ZHDK_Personal!A$6:F$16, 4,FALSE),)</f>
        <v>0</v>
      </c>
      <c r="H50" s="105">
        <f t="shared" si="4"/>
        <v>0</v>
      </c>
      <c r="I50" s="107" t="s">
        <v>264</v>
      </c>
    </row>
    <row r="51" spans="1:9">
      <c r="A51" s="101" t="s">
        <v>22</v>
      </c>
      <c r="B51" s="106"/>
      <c r="C51" s="102"/>
      <c r="D51" s="106"/>
      <c r="E51" s="103"/>
      <c r="F51" s="101"/>
      <c r="G51" s="104">
        <f>IFERROR(VLOOKUP(C51,ZHDK_Personal!A$6:F$16, 4,FALSE),)</f>
        <v>0</v>
      </c>
      <c r="H51" s="105">
        <f t="shared" ref="H51" si="5">G51*E51*F51/12</f>
        <v>0</v>
      </c>
      <c r="I51" s="107" t="s">
        <v>264</v>
      </c>
    </row>
    <row r="52" spans="1:9">
      <c r="A52" s="101" t="s">
        <v>22</v>
      </c>
      <c r="B52" s="106"/>
      <c r="C52" s="102"/>
      <c r="D52" s="106"/>
      <c r="E52" s="103"/>
      <c r="F52" s="101"/>
      <c r="G52" s="117"/>
      <c r="H52" s="105">
        <f t="shared" ref="H52" si="6">G52*E52*F52/12</f>
        <v>0</v>
      </c>
      <c r="I52" s="107" t="s">
        <v>126</v>
      </c>
    </row>
    <row r="53" spans="1:9">
      <c r="A53" s="101" t="s">
        <v>22</v>
      </c>
      <c r="B53" s="106"/>
      <c r="C53" s="102"/>
      <c r="D53" s="106"/>
      <c r="E53" s="103"/>
      <c r="F53" s="101"/>
      <c r="G53" s="117"/>
      <c r="H53" s="105">
        <f t="shared" si="4"/>
        <v>0</v>
      </c>
      <c r="I53" s="107" t="s">
        <v>126</v>
      </c>
    </row>
    <row r="54" spans="1:9">
      <c r="A54" s="101" t="s">
        <v>22</v>
      </c>
      <c r="B54" s="106"/>
      <c r="C54" s="102"/>
      <c r="D54" s="106"/>
      <c r="E54" s="103"/>
      <c r="F54" s="101"/>
      <c r="G54" s="117"/>
      <c r="H54" s="105">
        <f t="shared" ref="H54" si="7">G54*E54*F54/12</f>
        <v>0</v>
      </c>
      <c r="I54" s="107" t="s">
        <v>126</v>
      </c>
    </row>
    <row r="55" spans="1:9">
      <c r="A55" s="101" t="s">
        <v>22</v>
      </c>
      <c r="B55" s="106"/>
      <c r="C55" s="102"/>
      <c r="D55" s="106"/>
      <c r="E55" s="103"/>
      <c r="F55" s="101"/>
      <c r="G55" s="117"/>
      <c r="H55" s="105">
        <f t="shared" si="4"/>
        <v>0</v>
      </c>
      <c r="I55" s="107" t="s">
        <v>126</v>
      </c>
    </row>
    <row r="56" spans="1:9">
      <c r="A56" s="101" t="s">
        <v>22</v>
      </c>
      <c r="B56" s="106"/>
      <c r="C56" s="102"/>
      <c r="D56" s="106"/>
      <c r="E56" s="103"/>
      <c r="F56" s="101"/>
      <c r="G56" s="117"/>
      <c r="H56" s="105">
        <f t="shared" si="4"/>
        <v>0</v>
      </c>
      <c r="I56" s="107" t="s">
        <v>126</v>
      </c>
    </row>
    <row r="57" spans="1:9">
      <c r="A57" s="101" t="s">
        <v>22</v>
      </c>
      <c r="B57" s="106"/>
      <c r="C57" s="102"/>
      <c r="D57" s="106"/>
      <c r="E57" s="103"/>
      <c r="F57" s="101"/>
      <c r="G57" s="117"/>
      <c r="H57" s="105">
        <f t="shared" si="4"/>
        <v>0</v>
      </c>
      <c r="I57" s="107" t="s">
        <v>126</v>
      </c>
    </row>
    <row r="58" spans="1:9" ht="11" customHeight="1">
      <c r="A58" s="97" t="s">
        <v>393</v>
      </c>
    </row>
    <row r="59" spans="1:9" s="182" customFormat="1" ht="19">
      <c r="A59" s="271" t="s">
        <v>82</v>
      </c>
      <c r="B59" s="272"/>
      <c r="C59" s="271"/>
      <c r="D59" s="272"/>
      <c r="E59" s="273"/>
      <c r="F59" s="271"/>
      <c r="G59" s="274"/>
      <c r="H59" s="274">
        <f>SUM(H46:H58)</f>
        <v>0</v>
      </c>
    </row>
    <row r="62" spans="1:9" s="100" customFormat="1" ht="33" customHeight="1">
      <c r="A62" s="98" t="s">
        <v>19</v>
      </c>
      <c r="B62" s="98" t="s">
        <v>41</v>
      </c>
      <c r="C62" s="98" t="s">
        <v>285</v>
      </c>
      <c r="D62" s="98" t="s">
        <v>42</v>
      </c>
      <c r="E62" s="99" t="s">
        <v>86</v>
      </c>
      <c r="F62" s="99" t="s">
        <v>43</v>
      </c>
      <c r="G62" s="99" t="s">
        <v>44</v>
      </c>
      <c r="H62" s="99" t="s">
        <v>115</v>
      </c>
    </row>
    <row r="63" spans="1:9">
      <c r="A63" s="101" t="s">
        <v>23</v>
      </c>
      <c r="B63" s="101"/>
      <c r="C63" s="102"/>
      <c r="D63" s="101"/>
      <c r="E63" s="103"/>
      <c r="F63" s="101"/>
      <c r="G63" s="104">
        <f>IFERROR(VLOOKUP(C63,PHZH_Personal_2023!A$6:D$11, 4,FALSE),)</f>
        <v>0</v>
      </c>
      <c r="H63" s="105">
        <f t="shared" ref="H63:H74" si="8">G63*E63*F63/12</f>
        <v>0</v>
      </c>
      <c r="I63" s="107" t="s">
        <v>264</v>
      </c>
    </row>
    <row r="64" spans="1:9">
      <c r="A64" s="101" t="s">
        <v>23</v>
      </c>
      <c r="B64" s="106"/>
      <c r="C64" s="102"/>
      <c r="D64" s="106"/>
      <c r="E64" s="103"/>
      <c r="F64" s="101"/>
      <c r="G64" s="104">
        <f>IFERROR(VLOOKUP(C64,PHZH_Personal_2023!A$6:D$11, 4,FALSE),)</f>
        <v>0</v>
      </c>
      <c r="H64" s="105">
        <f t="shared" si="8"/>
        <v>0</v>
      </c>
      <c r="I64" s="107" t="s">
        <v>264</v>
      </c>
    </row>
    <row r="65" spans="1:9">
      <c r="A65" s="101" t="s">
        <v>23</v>
      </c>
      <c r="B65" s="106"/>
      <c r="C65" s="102"/>
      <c r="D65" s="106"/>
      <c r="E65" s="103"/>
      <c r="F65" s="101"/>
      <c r="G65" s="104">
        <f>IFERROR(VLOOKUP(C65,PHZH_Personal_2023!A$6:D$11, 4,FALSE),)</f>
        <v>0</v>
      </c>
      <c r="H65" s="105">
        <f t="shared" si="8"/>
        <v>0</v>
      </c>
      <c r="I65" s="107" t="s">
        <v>264</v>
      </c>
    </row>
    <row r="66" spans="1:9">
      <c r="A66" s="101" t="s">
        <v>23</v>
      </c>
      <c r="B66" s="106"/>
      <c r="C66" s="102"/>
      <c r="D66" s="106"/>
      <c r="E66" s="103"/>
      <c r="F66" s="101"/>
      <c r="G66" s="104">
        <f>IFERROR(VLOOKUP(C66,PHZH_Personal_2023!A$6:D$11, 4,FALSE),)</f>
        <v>0</v>
      </c>
      <c r="H66" s="105">
        <f t="shared" si="8"/>
        <v>0</v>
      </c>
      <c r="I66" s="107" t="s">
        <v>264</v>
      </c>
    </row>
    <row r="67" spans="1:9">
      <c r="A67" s="101" t="s">
        <v>23</v>
      </c>
      <c r="B67" s="106"/>
      <c r="C67" s="102"/>
      <c r="D67" s="106"/>
      <c r="E67" s="103"/>
      <c r="F67" s="101"/>
      <c r="G67" s="104">
        <f>IFERROR(VLOOKUP(C67,PHZH_Personal_2023!A$6:D$11, 4,FALSE),)</f>
        <v>0</v>
      </c>
      <c r="H67" s="105">
        <f t="shared" si="8"/>
        <v>0</v>
      </c>
      <c r="I67" s="107" t="s">
        <v>264</v>
      </c>
    </row>
    <row r="68" spans="1:9">
      <c r="A68" s="101" t="s">
        <v>23</v>
      </c>
      <c r="B68" s="106"/>
      <c r="C68" s="102"/>
      <c r="D68" s="106"/>
      <c r="E68" s="103"/>
      <c r="F68" s="101"/>
      <c r="G68" s="104">
        <f>IFERROR(VLOOKUP(C68,PHZH_Personal_2023!A$6:D$11, 4,FALSE),)</f>
        <v>0</v>
      </c>
      <c r="H68" s="105">
        <f t="shared" ref="H68" si="9">G68*E68*F68/12</f>
        <v>0</v>
      </c>
      <c r="I68" s="107" t="s">
        <v>264</v>
      </c>
    </row>
    <row r="69" spans="1:9">
      <c r="A69" s="101" t="s">
        <v>23</v>
      </c>
      <c r="B69" s="106"/>
      <c r="C69" s="102"/>
      <c r="D69" s="106"/>
      <c r="E69" s="103"/>
      <c r="F69" s="101"/>
      <c r="G69" s="117"/>
      <c r="H69" s="105">
        <f t="shared" si="8"/>
        <v>0</v>
      </c>
      <c r="I69" s="107" t="s">
        <v>126</v>
      </c>
    </row>
    <row r="70" spans="1:9">
      <c r="A70" s="101" t="s">
        <v>23</v>
      </c>
      <c r="B70" s="106"/>
      <c r="C70" s="102"/>
      <c r="D70" s="106"/>
      <c r="E70" s="103"/>
      <c r="F70" s="101"/>
      <c r="G70" s="117"/>
      <c r="H70" s="105">
        <f t="shared" ref="H70" si="10">G70*E70*F70/12</f>
        <v>0</v>
      </c>
      <c r="I70" s="107" t="s">
        <v>126</v>
      </c>
    </row>
    <row r="71" spans="1:9">
      <c r="A71" s="101" t="s">
        <v>23</v>
      </c>
      <c r="B71" s="106"/>
      <c r="C71" s="102"/>
      <c r="D71" s="106"/>
      <c r="E71" s="103"/>
      <c r="F71" s="101"/>
      <c r="G71" s="117"/>
      <c r="H71" s="105">
        <f t="shared" si="8"/>
        <v>0</v>
      </c>
      <c r="I71" s="107" t="s">
        <v>126</v>
      </c>
    </row>
    <row r="72" spans="1:9">
      <c r="A72" s="101" t="s">
        <v>23</v>
      </c>
      <c r="B72" s="106"/>
      <c r="C72" s="102"/>
      <c r="D72" s="106"/>
      <c r="E72" s="103"/>
      <c r="F72" s="101"/>
      <c r="G72" s="117"/>
      <c r="H72" s="105">
        <f t="shared" si="8"/>
        <v>0</v>
      </c>
      <c r="I72" s="107" t="s">
        <v>126</v>
      </c>
    </row>
    <row r="73" spans="1:9">
      <c r="A73" s="101" t="s">
        <v>23</v>
      </c>
      <c r="B73" s="106"/>
      <c r="C73" s="102"/>
      <c r="D73" s="106"/>
      <c r="E73" s="103"/>
      <c r="F73" s="101"/>
      <c r="G73" s="117"/>
      <c r="H73" s="105">
        <f t="shared" si="8"/>
        <v>0</v>
      </c>
      <c r="I73" s="107" t="s">
        <v>126</v>
      </c>
    </row>
    <row r="74" spans="1:9">
      <c r="A74" s="101" t="s">
        <v>23</v>
      </c>
      <c r="B74" s="106"/>
      <c r="C74" s="102"/>
      <c r="D74" s="106"/>
      <c r="E74" s="103"/>
      <c r="F74" s="101"/>
      <c r="G74" s="117"/>
      <c r="H74" s="105">
        <f t="shared" si="8"/>
        <v>0</v>
      </c>
      <c r="I74" s="107" t="s">
        <v>126</v>
      </c>
    </row>
    <row r="75" spans="1:9" ht="11" customHeight="1">
      <c r="A75" s="97" t="s">
        <v>392</v>
      </c>
    </row>
    <row r="76" spans="1:9" s="182" customFormat="1" ht="19">
      <c r="A76" s="271" t="s">
        <v>85</v>
      </c>
      <c r="B76" s="272"/>
      <c r="C76" s="271"/>
      <c r="D76" s="272"/>
      <c r="E76" s="273"/>
      <c r="F76" s="271"/>
      <c r="G76" s="274"/>
      <c r="H76" s="274">
        <f>SUM(H63:H75)</f>
        <v>0</v>
      </c>
    </row>
  </sheetData>
  <sheetProtection sheet="1" objects="1" scenarios="1"/>
  <hyperlinks>
    <hyperlink ref="A9" location="Personalkosten!A76" display="Kalkulationsschema PHZH" xr:uid="{8439509F-5114-4F4A-891C-287A1E1A76F9}"/>
    <hyperlink ref="A6" location="Personalkosten!A25" display="Kalkulationsschema UZH" xr:uid="{5E5611FF-3F26-A341-97C4-40F2E2B57923}"/>
    <hyperlink ref="A7" location="Personalkosten!A29" display="Kalkulationsschema ZHAW" xr:uid="{6DB74A47-5FA7-F045-A694-B99E35FA3FF5}"/>
    <hyperlink ref="A8" location="Personalkosten!A59" display="Kalkulationsschema ZHdK" xr:uid="{11F7A300-C9C1-D147-B7EC-64BB1716ADAF}"/>
  </hyperlinks>
  <pageMargins left="0.7" right="0.7" top="0.78740157499999996" bottom="0.78740157499999996" header="0.3" footer="0.3"/>
  <pageSetup paperSize="9" scale="72" fitToHeight="2" orientation="landscape" horizontalDpi="0" verticalDpi="0"/>
  <headerFooter>
    <oddFooter>&amp;R&amp;"Calibri,Standard"&amp;K000000letzte Änderungen: 17.05.2023 / ds</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xr:uid="{9E5D273B-34DB-804D-8BA0-B3A3BA32AD5A}">
          <x14:formula1>
            <xm:f>ZHAW_Personal!$A$6:$A$10</xm:f>
          </x14:formula1>
          <xm:sqref>C29:C34</xm:sqref>
        </x14:dataValidation>
        <x14:dataValidation type="list" allowBlank="1" showInputMessage="1" showErrorMessage="1" xr:uid="{14CAAE24-41E2-684E-AA22-540D57E92455}">
          <x14:formula1>
            <xm:f>ZHDK_Personal!$A$6:$A$15</xm:f>
          </x14:formula1>
          <xm:sqref>C75 C24 C41 C58</xm:sqref>
        </x14:dataValidation>
        <x14:dataValidation type="list" allowBlank="1" showInputMessage="1" xr:uid="{2BBA7C1F-0010-EA42-A65D-93B42AE46040}">
          <x14:formula1>
            <xm:f>PHZH_Personal_2023!$A$6:$A$11</xm:f>
          </x14:formula1>
          <xm:sqref>C63:C68</xm:sqref>
        </x14:dataValidation>
        <x14:dataValidation type="list" allowBlank="1" showInputMessage="1" xr:uid="{04C56717-37E1-E041-A3CC-1928B7760E30}">
          <x14:formula1>
            <xm:f>UZH_Personal_2023!$A$4:$A$11</xm:f>
          </x14:formula1>
          <xm:sqref>C12:C17</xm:sqref>
        </x14:dataValidation>
        <x14:dataValidation type="list" allowBlank="1" showInputMessage="1" xr:uid="{F756348D-DAAE-1642-95CB-30787B4A2CB1}">
          <x14:formula1>
            <xm:f>ZHDK_Personal!$A$6:$A$15</xm:f>
          </x14:formula1>
          <xm:sqref>C46:C51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8012-EC0B-B249-820B-D8C44F7BC9C5}">
  <sheetPr>
    <tabColor theme="4" tint="0.79998168889431442"/>
    <pageSetUpPr fitToPage="1"/>
  </sheetPr>
  <dimension ref="A1:G56"/>
  <sheetViews>
    <sheetView zoomScale="150" zoomScaleNormal="150" workbookViewId="0">
      <selection activeCell="B4" sqref="B4:B18"/>
    </sheetView>
  </sheetViews>
  <sheetFormatPr baseColWidth="10" defaultRowHeight="16"/>
  <cols>
    <col min="1" max="1" width="12.6640625" bestFit="1" customWidth="1"/>
    <col min="2" max="2" width="11.1640625" bestFit="1" customWidth="1"/>
    <col min="3" max="3" width="14" customWidth="1"/>
    <col min="5" max="5" width="19.83203125" bestFit="1" customWidth="1"/>
    <col min="6" max="6" width="9.5" bestFit="1" customWidth="1"/>
    <col min="7" max="7" width="11.5" bestFit="1" customWidth="1"/>
  </cols>
  <sheetData>
    <row r="1" spans="1:7" ht="19">
      <c r="A1" s="337" t="s">
        <v>350</v>
      </c>
      <c r="B1" s="337"/>
      <c r="C1" s="337"/>
      <c r="D1" s="337"/>
      <c r="E1" s="337"/>
      <c r="F1" s="337"/>
      <c r="G1" s="337"/>
    </row>
    <row r="2" spans="1:7">
      <c r="A2" s="219"/>
      <c r="B2" s="232"/>
    </row>
    <row r="3" spans="1:7" ht="19">
      <c r="A3" s="242" t="s">
        <v>353</v>
      </c>
      <c r="B3" s="243" t="s">
        <v>354</v>
      </c>
      <c r="C3" s="243" t="s">
        <v>355</v>
      </c>
      <c r="E3" s="233"/>
      <c r="F3" s="234" t="s">
        <v>351</v>
      </c>
      <c r="G3" s="234" t="s">
        <v>352</v>
      </c>
    </row>
    <row r="4" spans="1:7">
      <c r="A4" s="244">
        <v>2023</v>
      </c>
      <c r="B4" s="245">
        <v>3.5000000000000003E-2</v>
      </c>
      <c r="C4" s="246" t="s">
        <v>348</v>
      </c>
      <c r="E4" s="235" t="s">
        <v>310</v>
      </c>
      <c r="F4" s="236">
        <v>1000</v>
      </c>
      <c r="G4" s="236">
        <v>100000</v>
      </c>
    </row>
    <row r="5" spans="1:7">
      <c r="A5" s="244">
        <v>2022</v>
      </c>
      <c r="B5" s="245">
        <v>8.9999999999999993E-3</v>
      </c>
      <c r="C5" s="246" t="s">
        <v>349</v>
      </c>
      <c r="E5" s="237" t="s">
        <v>309</v>
      </c>
      <c r="F5" s="238">
        <v>0.02</v>
      </c>
      <c r="G5" s="238">
        <v>0.02</v>
      </c>
    </row>
    <row r="6" spans="1:7">
      <c r="A6" s="244">
        <v>2021</v>
      </c>
      <c r="B6" s="245">
        <v>0</v>
      </c>
      <c r="C6" s="246" t="s">
        <v>356</v>
      </c>
      <c r="E6" s="237" t="s">
        <v>308</v>
      </c>
      <c r="F6" s="239">
        <v>5</v>
      </c>
      <c r="G6" s="239">
        <v>5</v>
      </c>
    </row>
    <row r="7" spans="1:7">
      <c r="A7" s="244">
        <v>2020</v>
      </c>
      <c r="B7" s="245">
        <v>1E-3</v>
      </c>
      <c r="C7" s="246" t="s">
        <v>357</v>
      </c>
      <c r="E7" s="237" t="s">
        <v>311</v>
      </c>
      <c r="F7" s="240">
        <f>(F4*(1+F5)^F6)</f>
        <v>1104.0808032</v>
      </c>
      <c r="G7" s="240">
        <f>G4/0.90573</f>
        <v>110408.17903790313</v>
      </c>
    </row>
    <row r="8" spans="1:7">
      <c r="A8" s="244">
        <v>2019</v>
      </c>
      <c r="B8" s="245">
        <v>0.01</v>
      </c>
      <c r="C8" s="246" t="s">
        <v>358</v>
      </c>
      <c r="E8" s="237" t="s">
        <v>31</v>
      </c>
      <c r="F8" s="240">
        <f>F7-F4</f>
        <v>104.08080319999999</v>
      </c>
      <c r="G8" s="240"/>
    </row>
    <row r="9" spans="1:7">
      <c r="A9" s="244">
        <v>2018</v>
      </c>
      <c r="B9" s="245">
        <v>5.0000000000000001E-3</v>
      </c>
      <c r="C9" s="246" t="s">
        <v>359</v>
      </c>
      <c r="E9" s="237" t="s">
        <v>332</v>
      </c>
      <c r="F9" s="240">
        <f>(F4/(1+F5)^F6)</f>
        <v>905.73080982991587</v>
      </c>
      <c r="G9" s="240">
        <f>G4*0.90573</f>
        <v>90573</v>
      </c>
    </row>
    <row r="10" spans="1:7">
      <c r="A10" s="244">
        <v>2017</v>
      </c>
      <c r="B10" s="245">
        <v>0</v>
      </c>
      <c r="C10" s="246" t="s">
        <v>360</v>
      </c>
      <c r="E10" s="237" t="s">
        <v>31</v>
      </c>
      <c r="F10" s="241">
        <f>F9-F4</f>
        <v>-94.26919017008413</v>
      </c>
      <c r="G10" s="239"/>
    </row>
    <row r="11" spans="1:7">
      <c r="A11" s="244">
        <v>2016</v>
      </c>
      <c r="B11" s="245">
        <v>0</v>
      </c>
      <c r="C11" s="246" t="s">
        <v>361</v>
      </c>
    </row>
    <row r="12" spans="1:7">
      <c r="A12" s="244">
        <v>2015</v>
      </c>
      <c r="B12" s="245">
        <v>2E-3</v>
      </c>
      <c r="C12" s="246" t="s">
        <v>362</v>
      </c>
      <c r="E12" s="219" t="s">
        <v>312</v>
      </c>
      <c r="F12" s="220">
        <f>F4+(F4*F$5)</f>
        <v>1020</v>
      </c>
      <c r="G12" s="220">
        <f>G4+(G4*G$5)</f>
        <v>102000</v>
      </c>
    </row>
    <row r="13" spans="1:7">
      <c r="A13" s="244">
        <v>2014</v>
      </c>
      <c r="B13" s="245">
        <v>0</v>
      </c>
      <c r="C13" s="246" t="s">
        <v>363</v>
      </c>
      <c r="E13" s="219" t="s">
        <v>313</v>
      </c>
      <c r="F13" s="220">
        <f t="shared" ref="F13:F31" si="0">F12+(F12*F$5)</f>
        <v>1040.4000000000001</v>
      </c>
      <c r="G13" s="220">
        <f t="shared" ref="G13:G31" si="1">G12+(G12*G$5)</f>
        <v>104040</v>
      </c>
    </row>
    <row r="14" spans="1:7">
      <c r="A14" s="244">
        <v>2013</v>
      </c>
      <c r="B14" s="245">
        <v>0</v>
      </c>
      <c r="C14" s="246" t="s">
        <v>364</v>
      </c>
      <c r="E14" s="219" t="s">
        <v>314</v>
      </c>
      <c r="F14" s="220">
        <f t="shared" si="0"/>
        <v>1061.2080000000001</v>
      </c>
      <c r="G14" s="220">
        <f t="shared" si="1"/>
        <v>106120.8</v>
      </c>
    </row>
    <row r="15" spans="1:7">
      <c r="A15" s="244">
        <v>2012</v>
      </c>
      <c r="B15" s="245">
        <v>5.0000000000000001E-3</v>
      </c>
      <c r="C15" s="246" t="s">
        <v>365</v>
      </c>
      <c r="E15" s="219" t="s">
        <v>315</v>
      </c>
      <c r="F15" s="220">
        <f t="shared" si="0"/>
        <v>1082.4321600000001</v>
      </c>
      <c r="G15" s="220">
        <f t="shared" si="1"/>
        <v>108243.216</v>
      </c>
    </row>
    <row r="16" spans="1:7">
      <c r="A16" s="244">
        <v>2011</v>
      </c>
      <c r="B16" s="245">
        <v>3.0000000000000001E-3</v>
      </c>
      <c r="C16" s="246" t="s">
        <v>366</v>
      </c>
      <c r="E16" s="219" t="s">
        <v>316</v>
      </c>
      <c r="F16" s="220">
        <f t="shared" si="0"/>
        <v>1104.0808032</v>
      </c>
      <c r="G16" s="220">
        <f t="shared" si="1"/>
        <v>110408.08031999999</v>
      </c>
    </row>
    <row r="17" spans="1:7">
      <c r="A17" s="244">
        <v>2010</v>
      </c>
      <c r="B17" s="245">
        <v>0</v>
      </c>
      <c r="C17" s="246" t="s">
        <v>367</v>
      </c>
      <c r="E17" s="219" t="s">
        <v>317</v>
      </c>
      <c r="F17" s="220">
        <f t="shared" si="0"/>
        <v>1126.1624192639999</v>
      </c>
      <c r="G17" s="220">
        <f t="shared" si="1"/>
        <v>112616.24192639999</v>
      </c>
    </row>
    <row r="18" spans="1:7">
      <c r="A18" s="244">
        <v>2009</v>
      </c>
      <c r="B18" s="245">
        <v>1.7000000000000001E-2</v>
      </c>
      <c r="C18" s="246" t="s">
        <v>368</v>
      </c>
      <c r="E18" s="219" t="s">
        <v>318</v>
      </c>
      <c r="F18" s="220">
        <f t="shared" si="0"/>
        <v>1148.6856676492798</v>
      </c>
      <c r="G18" s="220">
        <f t="shared" si="1"/>
        <v>114868.56676492799</v>
      </c>
    </row>
    <row r="19" spans="1:7">
      <c r="E19" s="219" t="s">
        <v>319</v>
      </c>
      <c r="F19" s="220">
        <f t="shared" si="0"/>
        <v>1171.6593810022655</v>
      </c>
      <c r="G19" s="220">
        <f t="shared" si="1"/>
        <v>117165.93810022656</v>
      </c>
    </row>
    <row r="20" spans="1:7">
      <c r="A20" s="247" t="s">
        <v>346</v>
      </c>
      <c r="B20" s="248">
        <f>AVERAGE(B5:B18)</f>
        <v>3.7142857142857142E-3</v>
      </c>
      <c r="C20" s="247" t="s">
        <v>344</v>
      </c>
      <c r="E20" s="219" t="s">
        <v>320</v>
      </c>
      <c r="F20" s="220">
        <f t="shared" si="0"/>
        <v>1195.0925686223109</v>
      </c>
      <c r="G20" s="220">
        <f t="shared" si="1"/>
        <v>119509.25686223109</v>
      </c>
    </row>
    <row r="21" spans="1:7">
      <c r="A21" s="247" t="s">
        <v>347</v>
      </c>
      <c r="B21" s="248">
        <f>AVERAGE(B4:B18)</f>
        <v>5.8000000000000005E-3</v>
      </c>
      <c r="C21" s="247" t="s">
        <v>345</v>
      </c>
      <c r="E21" s="219" t="s">
        <v>321</v>
      </c>
      <c r="F21" s="220">
        <f t="shared" si="0"/>
        <v>1218.994419994757</v>
      </c>
      <c r="G21" s="220">
        <f t="shared" si="1"/>
        <v>121899.44199947572</v>
      </c>
    </row>
    <row r="22" spans="1:7">
      <c r="E22" s="219" t="s">
        <v>322</v>
      </c>
      <c r="F22" s="220">
        <f t="shared" si="0"/>
        <v>1243.3743083946522</v>
      </c>
      <c r="G22" s="220">
        <f t="shared" si="1"/>
        <v>124337.43083946523</v>
      </c>
    </row>
    <row r="23" spans="1:7">
      <c r="E23" s="219" t="s">
        <v>323</v>
      </c>
      <c r="F23" s="220">
        <f t="shared" si="0"/>
        <v>1268.2417945625452</v>
      </c>
      <c r="G23" s="220">
        <f t="shared" si="1"/>
        <v>126824.17945625454</v>
      </c>
    </row>
    <row r="24" spans="1:7">
      <c r="E24" s="219" t="s">
        <v>324</v>
      </c>
      <c r="F24" s="220">
        <f t="shared" si="0"/>
        <v>1293.6066304537962</v>
      </c>
      <c r="G24" s="220">
        <f t="shared" si="1"/>
        <v>129360.66304537962</v>
      </c>
    </row>
    <row r="25" spans="1:7">
      <c r="E25" s="219" t="s">
        <v>325</v>
      </c>
      <c r="F25" s="220">
        <f t="shared" si="0"/>
        <v>1319.4787630628721</v>
      </c>
      <c r="G25" s="220">
        <f t="shared" si="1"/>
        <v>131947.87630628722</v>
      </c>
    </row>
    <row r="26" spans="1:7">
      <c r="E26" s="219" t="s">
        <v>326</v>
      </c>
      <c r="F26" s="220">
        <f t="shared" si="0"/>
        <v>1345.8683383241296</v>
      </c>
      <c r="G26" s="220">
        <f t="shared" si="1"/>
        <v>134586.83383241296</v>
      </c>
    </row>
    <row r="27" spans="1:7">
      <c r="E27" s="219" t="s">
        <v>327</v>
      </c>
      <c r="F27" s="220">
        <f t="shared" si="0"/>
        <v>1372.7857050906123</v>
      </c>
      <c r="G27" s="220">
        <f t="shared" si="1"/>
        <v>137278.57050906122</v>
      </c>
    </row>
    <row r="28" spans="1:7">
      <c r="E28" s="219" t="s">
        <v>328</v>
      </c>
      <c r="F28" s="220">
        <f t="shared" si="0"/>
        <v>1400.2414191924245</v>
      </c>
      <c r="G28" s="220">
        <f t="shared" si="1"/>
        <v>140024.14191924245</v>
      </c>
    </row>
    <row r="29" spans="1:7">
      <c r="E29" s="219" t="s">
        <v>329</v>
      </c>
      <c r="F29" s="220">
        <f t="shared" si="0"/>
        <v>1428.2462475762729</v>
      </c>
      <c r="G29" s="220">
        <f t="shared" si="1"/>
        <v>142824.62475762729</v>
      </c>
    </row>
    <row r="30" spans="1:7">
      <c r="E30" s="219" t="s">
        <v>330</v>
      </c>
      <c r="F30" s="220">
        <f t="shared" si="0"/>
        <v>1456.8111725277984</v>
      </c>
      <c r="G30" s="220">
        <f t="shared" si="1"/>
        <v>145681.11725277983</v>
      </c>
    </row>
    <row r="31" spans="1:7">
      <c r="E31" s="219" t="s">
        <v>331</v>
      </c>
      <c r="F31" s="220">
        <f t="shared" si="0"/>
        <v>1485.9473959783543</v>
      </c>
      <c r="G31" s="220">
        <f t="shared" si="1"/>
        <v>148594.73959783543</v>
      </c>
    </row>
    <row r="36" spans="1:3">
      <c r="C36" s="220"/>
    </row>
    <row r="38" spans="1:3">
      <c r="A38" s="232"/>
    </row>
    <row r="39" spans="1:3">
      <c r="A39" s="249"/>
      <c r="B39" s="250"/>
    </row>
    <row r="40" spans="1:3">
      <c r="A40" s="249"/>
      <c r="B40" s="250"/>
    </row>
    <row r="41" spans="1:3">
      <c r="A41" s="249"/>
      <c r="B41" s="250"/>
    </row>
    <row r="42" spans="1:3">
      <c r="A42" s="249"/>
      <c r="B42" s="250"/>
    </row>
    <row r="43" spans="1:3">
      <c r="A43" s="249"/>
      <c r="B43" s="250"/>
    </row>
    <row r="44" spans="1:3">
      <c r="A44" s="249"/>
      <c r="B44" s="250"/>
    </row>
    <row r="45" spans="1:3">
      <c r="A45" s="249"/>
      <c r="B45" s="250"/>
    </row>
    <row r="46" spans="1:3">
      <c r="A46" s="249"/>
      <c r="B46" s="250"/>
    </row>
    <row r="47" spans="1:3">
      <c r="A47" s="249"/>
      <c r="B47" s="250"/>
    </row>
    <row r="48" spans="1:3">
      <c r="A48" s="249"/>
      <c r="B48" s="250"/>
    </row>
    <row r="49" spans="1:2">
      <c r="A49" s="249"/>
      <c r="B49" s="250"/>
    </row>
    <row r="50" spans="1:2">
      <c r="A50" s="249"/>
      <c r="B50" s="250"/>
    </row>
    <row r="51" spans="1:2">
      <c r="A51" s="249"/>
      <c r="B51" s="250"/>
    </row>
    <row r="52" spans="1:2">
      <c r="A52" s="249"/>
      <c r="B52" s="250"/>
    </row>
    <row r="53" spans="1:2">
      <c r="A53" s="249"/>
      <c r="B53" s="250"/>
    </row>
    <row r="55" spans="1:2">
      <c r="B55" s="251"/>
    </row>
    <row r="56" spans="1:2">
      <c r="B56" s="251"/>
    </row>
  </sheetData>
  <mergeCells count="1">
    <mergeCell ref="A1:G1"/>
  </mergeCells>
  <phoneticPr fontId="69" type="noConversion"/>
  <pageMargins left="0.7" right="0.7" top="0.78740157499999996" bottom="0.78740157499999996" header="0.3" footer="0.3"/>
  <pageSetup paperSize="9" scale="92"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BEDE9-1EDF-F049-ABD9-4AAD9C4E9BA0}">
  <sheetPr>
    <tabColor theme="9" tint="0.79998168889431442"/>
  </sheetPr>
  <dimension ref="A1:H40"/>
  <sheetViews>
    <sheetView zoomScale="160" zoomScaleNormal="160" workbookViewId="0">
      <selection sqref="A1:F1"/>
    </sheetView>
  </sheetViews>
  <sheetFormatPr baseColWidth="10" defaultColWidth="10.83203125"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38" t="s">
        <v>369</v>
      </c>
      <c r="B1" s="338"/>
      <c r="C1" s="338"/>
      <c r="D1" s="338"/>
      <c r="E1" s="338"/>
      <c r="F1" s="338"/>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c r="A6" s="11"/>
      <c r="B6" s="12"/>
      <c r="C6" s="13"/>
      <c r="D6" s="14"/>
      <c r="E6" s="15"/>
      <c r="F6" s="16"/>
    </row>
    <row r="7" spans="1:8">
      <c r="A7" s="11" t="s">
        <v>61</v>
      </c>
      <c r="B7" s="12">
        <v>90</v>
      </c>
      <c r="C7" s="13">
        <v>1900</v>
      </c>
      <c r="D7" s="269">
        <f>+B7*C7</f>
        <v>171000</v>
      </c>
      <c r="E7" s="15">
        <f>+D7/12</f>
        <v>14250</v>
      </c>
      <c r="F7" s="16">
        <f>+B7*8.4</f>
        <v>756</v>
      </c>
      <c r="H7" s="268"/>
    </row>
    <row r="8" spans="1:8">
      <c r="A8" s="11" t="s">
        <v>45</v>
      </c>
      <c r="B8" s="12">
        <v>90</v>
      </c>
      <c r="C8" s="13">
        <v>1900</v>
      </c>
      <c r="D8" s="269">
        <f t="shared" ref="D8:D11" si="0">+B8*C8</f>
        <v>171000</v>
      </c>
      <c r="E8" s="15">
        <f t="shared" ref="E8:E11" si="1">+D8/12</f>
        <v>14250</v>
      </c>
      <c r="F8" s="16">
        <f t="shared" ref="F8:F11" si="2">+B8*8.4</f>
        <v>756</v>
      </c>
      <c r="H8" s="268"/>
    </row>
    <row r="9" spans="1:8">
      <c r="A9" s="11" t="s">
        <v>47</v>
      </c>
      <c r="B9" s="12">
        <v>70</v>
      </c>
      <c r="C9" s="13">
        <v>1900</v>
      </c>
      <c r="D9" s="269">
        <f t="shared" si="0"/>
        <v>133000</v>
      </c>
      <c r="E9" s="15">
        <f t="shared" si="1"/>
        <v>11083.333333333334</v>
      </c>
      <c r="F9" s="16">
        <f t="shared" si="2"/>
        <v>588</v>
      </c>
      <c r="H9" s="268"/>
    </row>
    <row r="10" spans="1:8">
      <c r="A10" s="11" t="s">
        <v>157</v>
      </c>
      <c r="B10" s="12">
        <v>40</v>
      </c>
      <c r="C10" s="13">
        <v>1900</v>
      </c>
      <c r="D10" s="269">
        <f t="shared" si="0"/>
        <v>76000</v>
      </c>
      <c r="E10" s="15">
        <f t="shared" si="1"/>
        <v>6333.333333333333</v>
      </c>
      <c r="F10" s="16">
        <f t="shared" si="2"/>
        <v>336</v>
      </c>
      <c r="H10" s="268"/>
    </row>
    <row r="11" spans="1:8">
      <c r="A11" s="17" t="s">
        <v>266</v>
      </c>
      <c r="B11" s="252">
        <v>57</v>
      </c>
      <c r="C11" s="19">
        <v>1900</v>
      </c>
      <c r="D11" s="270">
        <f t="shared" si="0"/>
        <v>108300</v>
      </c>
      <c r="E11" s="21">
        <f t="shared" si="1"/>
        <v>9025</v>
      </c>
      <c r="F11" s="22">
        <f t="shared" si="2"/>
        <v>478.8</v>
      </c>
      <c r="H11" s="268"/>
    </row>
    <row r="12" spans="1:8">
      <c r="F12" s="16"/>
      <c r="G12" s="16"/>
    </row>
    <row r="13" spans="1:8">
      <c r="A13" s="23" t="s">
        <v>68</v>
      </c>
      <c r="B13" s="24"/>
      <c r="C13" s="24" t="s">
        <v>69</v>
      </c>
      <c r="D13" s="25"/>
      <c r="E13" s="2"/>
      <c r="F13" s="2"/>
      <c r="G13" s="26"/>
    </row>
    <row r="14" spans="1:8">
      <c r="A14" s="27"/>
      <c r="B14" s="28"/>
      <c r="C14" s="28" t="s">
        <v>70</v>
      </c>
      <c r="D14" s="29"/>
      <c r="G14" s="30"/>
    </row>
    <row r="15" spans="1:8">
      <c r="A15" s="31"/>
      <c r="B15" s="32"/>
      <c r="C15" s="32" t="s">
        <v>71</v>
      </c>
      <c r="D15" s="33"/>
      <c r="E15" s="34"/>
      <c r="F15" s="34"/>
      <c r="G15" s="35"/>
    </row>
    <row r="16" spans="1:8">
      <c r="A16" s="36"/>
      <c r="B16" s="36"/>
      <c r="C16" s="29"/>
      <c r="D16" s="29"/>
    </row>
    <row r="17" spans="1:7">
      <c r="A17" s="23" t="s">
        <v>72</v>
      </c>
      <c r="B17" s="24"/>
      <c r="C17" s="24" t="s">
        <v>73</v>
      </c>
      <c r="D17" s="25"/>
      <c r="E17" s="2"/>
      <c r="F17" s="2"/>
      <c r="G17" s="26"/>
    </row>
    <row r="18" spans="1:7">
      <c r="A18" s="27"/>
      <c r="B18" s="28"/>
      <c r="C18" s="28" t="s">
        <v>74</v>
      </c>
      <c r="D18" s="29"/>
      <c r="G18" s="30"/>
    </row>
    <row r="19" spans="1:7">
      <c r="A19" s="27"/>
      <c r="B19" s="28"/>
      <c r="C19" s="28" t="s">
        <v>75</v>
      </c>
      <c r="D19" s="29"/>
      <c r="G19" s="30"/>
    </row>
    <row r="20" spans="1:7">
      <c r="A20" s="27"/>
      <c r="B20" s="28"/>
      <c r="C20" s="28" t="s">
        <v>76</v>
      </c>
      <c r="D20" s="29"/>
      <c r="G20" s="30"/>
    </row>
    <row r="21" spans="1:7">
      <c r="A21" s="31"/>
      <c r="B21" s="32"/>
      <c r="C21" s="32" t="s">
        <v>77</v>
      </c>
      <c r="D21" s="33"/>
      <c r="E21" s="34"/>
      <c r="F21" s="34"/>
      <c r="G21" s="35"/>
    </row>
    <row r="22" spans="1:7">
      <c r="A22" s="36"/>
      <c r="B22" s="36"/>
      <c r="C22" s="29"/>
      <c r="D22" s="29"/>
    </row>
    <row r="23" spans="1:7">
      <c r="A23" s="37" t="s">
        <v>78</v>
      </c>
      <c r="B23" s="38"/>
      <c r="C23" s="38" t="s">
        <v>79</v>
      </c>
      <c r="D23" s="39"/>
      <c r="E23" s="3"/>
      <c r="F23" s="3"/>
      <c r="G23" s="40"/>
    </row>
    <row r="25" spans="1:7">
      <c r="A25" s="4" t="s">
        <v>80</v>
      </c>
    </row>
    <row r="26" spans="1:7">
      <c r="A26" s="1" t="s">
        <v>46</v>
      </c>
    </row>
    <row r="27" spans="1:7">
      <c r="A27" s="1" t="s">
        <v>48</v>
      </c>
    </row>
    <row r="28" spans="1:7">
      <c r="A28" s="1" t="s">
        <v>49</v>
      </c>
    </row>
    <row r="29" spans="1:7">
      <c r="A29" s="1" t="s">
        <v>50</v>
      </c>
    </row>
    <row r="33" spans="1:1">
      <c r="A33" s="4" t="s">
        <v>81</v>
      </c>
    </row>
    <row r="34" spans="1:1">
      <c r="A34" s="1">
        <v>1</v>
      </c>
    </row>
    <row r="35" spans="1:1">
      <c r="A35" s="1">
        <v>1.5</v>
      </c>
    </row>
    <row r="36" spans="1:1">
      <c r="A36" s="1">
        <v>1.8</v>
      </c>
    </row>
    <row r="37" spans="1:1">
      <c r="A37" s="1">
        <v>2</v>
      </c>
    </row>
    <row r="38" spans="1:1">
      <c r="A38" s="1">
        <v>2.1</v>
      </c>
    </row>
    <row r="39" spans="1:1">
      <c r="A39" s="1">
        <v>2.2000000000000002</v>
      </c>
    </row>
    <row r="40" spans="1:1">
      <c r="A40" s="1">
        <v>2.2999999999999998</v>
      </c>
    </row>
  </sheetData>
  <mergeCells count="1">
    <mergeCell ref="A1:F1"/>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D383-DA76-C345-90E5-D4ED103987E6}">
  <sheetPr>
    <tabColor rgb="FFFF0000"/>
    <pageSetUpPr fitToPage="1"/>
  </sheetPr>
  <dimension ref="A1:N27"/>
  <sheetViews>
    <sheetView zoomScale="120" zoomScaleNormal="120" workbookViewId="0">
      <selection activeCell="M10" sqref="M10"/>
    </sheetView>
  </sheetViews>
  <sheetFormatPr baseColWidth="10" defaultRowHeight="13"/>
  <cols>
    <col min="1" max="1" width="26.83203125" style="1" bestFit="1" customWidth="1"/>
    <col min="2" max="2" width="8.33203125" style="1" bestFit="1" customWidth="1"/>
    <col min="3" max="11" width="9" style="1" bestFit="1" customWidth="1"/>
    <col min="12" max="12" width="12.33203125" style="1" bestFit="1" customWidth="1"/>
    <col min="13" max="13" width="16.6640625" style="1" bestFit="1" customWidth="1"/>
    <col min="14" max="14" width="10.83203125" style="1"/>
    <col min="15" max="15" width="13.5" style="1" bestFit="1" customWidth="1"/>
    <col min="16" max="16384" width="10.83203125" style="1"/>
  </cols>
  <sheetData>
    <row r="1" spans="1:14" ht="15">
      <c r="A1" s="5" t="s">
        <v>51</v>
      </c>
      <c r="B1" s="5"/>
      <c r="C1" s="124"/>
      <c r="D1" s="124"/>
      <c r="E1" s="124"/>
      <c r="F1" s="124"/>
      <c r="G1" s="124"/>
      <c r="H1" s="124"/>
      <c r="I1" s="124"/>
      <c r="J1" s="124"/>
      <c r="K1" s="124"/>
      <c r="L1" s="124"/>
      <c r="M1" s="6" t="s">
        <v>54</v>
      </c>
    </row>
    <row r="2" spans="1:14" ht="15">
      <c r="A2" s="7"/>
      <c r="B2" s="7"/>
      <c r="C2" s="125"/>
      <c r="D2" s="125"/>
      <c r="E2" s="125"/>
      <c r="F2" s="125"/>
      <c r="G2" s="125"/>
      <c r="H2" s="125"/>
      <c r="I2" s="125"/>
      <c r="J2" s="125"/>
      <c r="K2" s="125"/>
      <c r="L2" s="125"/>
      <c r="M2" s="8"/>
    </row>
    <row r="3" spans="1:14" ht="15">
      <c r="A3" s="9"/>
      <c r="B3" s="9" t="s">
        <v>256</v>
      </c>
      <c r="C3" s="133">
        <v>3</v>
      </c>
      <c r="D3" s="133">
        <v>4</v>
      </c>
      <c r="E3" s="133">
        <v>5</v>
      </c>
      <c r="F3" s="133">
        <v>6</v>
      </c>
      <c r="G3" s="133">
        <v>7</v>
      </c>
      <c r="H3" s="133">
        <v>8</v>
      </c>
      <c r="I3" s="133">
        <v>9</v>
      </c>
      <c r="J3" s="133">
        <v>10</v>
      </c>
      <c r="K3" s="133">
        <v>11</v>
      </c>
      <c r="L3" s="133" t="s">
        <v>254</v>
      </c>
      <c r="M3" s="10" t="s">
        <v>284</v>
      </c>
    </row>
    <row r="4" spans="1:14">
      <c r="A4" s="11"/>
      <c r="B4" s="128"/>
      <c r="C4" s="11"/>
      <c r="D4" s="11"/>
      <c r="E4" s="11"/>
      <c r="F4" s="11"/>
      <c r="G4" s="11"/>
      <c r="H4" s="11"/>
      <c r="I4" s="11"/>
      <c r="J4" s="11"/>
      <c r="K4" s="11"/>
      <c r="L4" s="127"/>
      <c r="M4" s="14"/>
      <c r="N4" s="14"/>
    </row>
    <row r="5" spans="1:14">
      <c r="A5" s="11" t="s">
        <v>278</v>
      </c>
      <c r="B5" s="128">
        <v>1</v>
      </c>
      <c r="C5" s="11">
        <v>61539</v>
      </c>
      <c r="D5" s="11">
        <v>62553</v>
      </c>
      <c r="E5" s="11">
        <v>63567</v>
      </c>
      <c r="F5" s="11">
        <v>64581</v>
      </c>
      <c r="G5" s="11">
        <v>65595</v>
      </c>
      <c r="H5" s="11">
        <v>66609</v>
      </c>
      <c r="I5" s="11">
        <v>67622</v>
      </c>
      <c r="J5" s="11">
        <v>68635</v>
      </c>
      <c r="K5" s="11">
        <v>69647</v>
      </c>
      <c r="L5" s="127">
        <f>AVERAGE(C5:K5)</f>
        <v>65594.222222222219</v>
      </c>
      <c r="M5" s="14">
        <f>+L5/B5*1.18</f>
        <v>77401.182222222211</v>
      </c>
      <c r="N5" s="14"/>
    </row>
    <row r="6" spans="1:14">
      <c r="A6" s="11" t="s">
        <v>279</v>
      </c>
      <c r="B6" s="128">
        <v>1</v>
      </c>
      <c r="C6" s="11">
        <v>71269</v>
      </c>
      <c r="D6" s="11">
        <v>72448</v>
      </c>
      <c r="E6" s="11">
        <v>73626</v>
      </c>
      <c r="F6" s="11">
        <v>74802</v>
      </c>
      <c r="G6" s="11">
        <v>75980</v>
      </c>
      <c r="H6" s="11">
        <v>77157</v>
      </c>
      <c r="I6" s="11">
        <v>78333</v>
      </c>
      <c r="J6" s="11">
        <v>79511</v>
      </c>
      <c r="K6" s="11">
        <v>80691</v>
      </c>
      <c r="L6" s="127">
        <f>AVERAGE(C6:K6)</f>
        <v>75979.666666666672</v>
      </c>
      <c r="M6" s="14">
        <f t="shared" ref="M6:M10" si="0">+L6/B6*1.18</f>
        <v>89656.006666666668</v>
      </c>
      <c r="N6" s="14"/>
    </row>
    <row r="7" spans="1:14">
      <c r="A7" s="11" t="s">
        <v>280</v>
      </c>
      <c r="B7" s="128">
        <v>0.6</v>
      </c>
      <c r="C7" s="11"/>
      <c r="D7" s="11"/>
      <c r="E7" s="11"/>
      <c r="F7" s="11"/>
      <c r="G7" s="11"/>
      <c r="H7" s="11"/>
      <c r="I7" s="11"/>
      <c r="J7" s="11"/>
      <c r="K7" s="11"/>
      <c r="L7" s="127">
        <v>47040</v>
      </c>
      <c r="M7" s="14">
        <f>+L7/B7*1.18</f>
        <v>92512</v>
      </c>
      <c r="N7" s="14"/>
    </row>
    <row r="8" spans="1:14">
      <c r="A8" s="11" t="s">
        <v>281</v>
      </c>
      <c r="B8" s="128">
        <v>0.6</v>
      </c>
      <c r="C8" s="11"/>
      <c r="D8" s="11"/>
      <c r="E8" s="11"/>
      <c r="F8" s="11"/>
      <c r="G8" s="11"/>
      <c r="H8" s="11"/>
      <c r="I8" s="11"/>
      <c r="J8" s="11"/>
      <c r="K8" s="11"/>
      <c r="L8" s="127">
        <v>48540</v>
      </c>
      <c r="M8" s="14">
        <f t="shared" si="0"/>
        <v>95462</v>
      </c>
      <c r="N8" s="14"/>
    </row>
    <row r="9" spans="1:14">
      <c r="A9" s="11" t="s">
        <v>282</v>
      </c>
      <c r="B9" s="128">
        <v>0.6</v>
      </c>
      <c r="C9" s="11"/>
      <c r="D9" s="11"/>
      <c r="E9" s="11"/>
      <c r="F9" s="11"/>
      <c r="G9" s="11"/>
      <c r="H9" s="11"/>
      <c r="I9" s="11"/>
      <c r="J9" s="11"/>
      <c r="K9" s="11"/>
      <c r="L9" s="127">
        <v>50040</v>
      </c>
      <c r="M9" s="14">
        <f t="shared" si="0"/>
        <v>98412</v>
      </c>
      <c r="N9" s="14"/>
    </row>
    <row r="10" spans="1:14">
      <c r="A10" s="17" t="s">
        <v>283</v>
      </c>
      <c r="B10" s="134">
        <v>1</v>
      </c>
      <c r="C10" s="17"/>
      <c r="D10" s="17"/>
      <c r="E10" s="17"/>
      <c r="F10" s="17"/>
      <c r="G10" s="17"/>
      <c r="H10" s="17"/>
      <c r="I10" s="17"/>
      <c r="J10" s="17"/>
      <c r="K10" s="17"/>
      <c r="L10" s="17">
        <v>95986</v>
      </c>
      <c r="M10" s="20">
        <f t="shared" si="0"/>
        <v>113263.48</v>
      </c>
      <c r="N10" s="14"/>
    </row>
    <row r="11" spans="1:14" s="122" customFormat="1" ht="16">
      <c r="C11" s="121"/>
      <c r="D11" s="121"/>
      <c r="E11" s="121"/>
      <c r="F11" s="121"/>
      <c r="G11" s="121"/>
      <c r="H11" s="121"/>
      <c r="I11" s="121"/>
      <c r="J11" s="121"/>
      <c r="K11" s="121"/>
      <c r="L11" s="11"/>
      <c r="M11" s="14"/>
    </row>
    <row r="12" spans="1:14" s="122" customFormat="1" ht="16">
      <c r="C12" s="121"/>
      <c r="D12" s="121"/>
      <c r="E12" s="121"/>
      <c r="F12" s="121"/>
      <c r="G12" s="121"/>
      <c r="H12" s="121"/>
      <c r="I12" s="121"/>
      <c r="J12" s="121"/>
      <c r="K12" s="121"/>
      <c r="L12" s="11"/>
      <c r="M12" s="14"/>
    </row>
    <row r="13" spans="1:14" s="122" customFormat="1" ht="16">
      <c r="C13" s="121"/>
      <c r="D13" s="121"/>
      <c r="E13" s="121"/>
      <c r="F13" s="121"/>
      <c r="G13" s="121"/>
      <c r="H13" s="121"/>
      <c r="I13" s="121"/>
      <c r="J13" s="121"/>
      <c r="K13" s="121"/>
    </row>
    <row r="14" spans="1:14" s="122" customFormat="1" ht="16">
      <c r="A14" s="123" t="s">
        <v>251</v>
      </c>
      <c r="B14" s="123"/>
      <c r="C14" s="126"/>
      <c r="D14" s="126"/>
      <c r="E14" s="126"/>
      <c r="F14" s="126"/>
      <c r="G14" s="126"/>
      <c r="H14" s="126"/>
      <c r="I14" s="126"/>
      <c r="J14" s="126"/>
      <c r="K14" s="126"/>
      <c r="L14" s="121"/>
    </row>
    <row r="15" spans="1:14" s="122" customFormat="1" ht="16">
      <c r="A15" s="122" t="s">
        <v>253</v>
      </c>
      <c r="C15" s="121"/>
      <c r="D15" s="121"/>
      <c r="E15" s="121"/>
      <c r="F15" s="121"/>
      <c r="G15" s="121"/>
      <c r="H15" s="121"/>
      <c r="I15" s="121"/>
      <c r="J15" s="121"/>
      <c r="K15" s="121"/>
      <c r="L15" s="121"/>
    </row>
    <row r="16" spans="1:14" s="122" customFormat="1" ht="16">
      <c r="C16" s="121"/>
      <c r="D16" s="121"/>
      <c r="E16" s="121"/>
      <c r="F16" s="121"/>
      <c r="G16" s="121"/>
      <c r="H16" s="121"/>
      <c r="I16" s="121"/>
      <c r="J16" s="121"/>
      <c r="K16" s="121"/>
      <c r="L16" s="1"/>
      <c r="M16" s="1"/>
    </row>
    <row r="17" spans="1:13" s="122" customFormat="1" ht="16">
      <c r="A17" s="122" t="s">
        <v>255</v>
      </c>
      <c r="C17" s="121"/>
      <c r="D17" s="121"/>
      <c r="E17" s="121"/>
      <c r="F17" s="121"/>
      <c r="G17" s="121"/>
      <c r="H17" s="121"/>
      <c r="I17" s="121"/>
      <c r="J17" s="121"/>
      <c r="K17" s="121"/>
      <c r="L17" s="1"/>
      <c r="M17" s="1"/>
    </row>
    <row r="18" spans="1:13" s="122" customFormat="1" ht="16">
      <c r="C18" s="121"/>
      <c r="D18" s="121"/>
      <c r="E18" s="121"/>
      <c r="F18" s="121"/>
      <c r="G18" s="121"/>
      <c r="H18" s="121"/>
      <c r="I18" s="121"/>
      <c r="J18" s="121"/>
      <c r="K18" s="121"/>
      <c r="L18" s="1"/>
      <c r="M18" s="1"/>
    </row>
    <row r="19" spans="1:13" s="122" customFormat="1" ht="16">
      <c r="A19" s="122" t="s">
        <v>252</v>
      </c>
      <c r="C19" s="121"/>
      <c r="D19" s="121"/>
      <c r="E19" s="121"/>
      <c r="F19" s="121"/>
      <c r="G19" s="121"/>
      <c r="H19" s="121"/>
      <c r="I19" s="121"/>
      <c r="J19" s="121"/>
      <c r="K19" s="121"/>
      <c r="L19" s="1"/>
      <c r="M19" s="1"/>
    </row>
    <row r="20" spans="1:13" s="122" customFormat="1" ht="16">
      <c r="A20" s="122" t="s">
        <v>257</v>
      </c>
      <c r="C20" s="121"/>
      <c r="D20" s="121"/>
      <c r="E20" s="121"/>
      <c r="F20" s="121"/>
      <c r="G20" s="121"/>
      <c r="H20" s="121"/>
      <c r="I20" s="121"/>
      <c r="J20" s="121"/>
      <c r="K20" s="121"/>
      <c r="L20" s="1"/>
      <c r="M20" s="1"/>
    </row>
    <row r="21" spans="1:13" s="122" customFormat="1" ht="16">
      <c r="C21" s="121"/>
      <c r="D21" s="121"/>
      <c r="E21" s="121"/>
      <c r="F21" s="121"/>
      <c r="G21" s="121"/>
      <c r="H21" s="121"/>
      <c r="I21" s="121"/>
      <c r="J21" s="121"/>
      <c r="K21" s="121"/>
      <c r="L21" s="1"/>
      <c r="M21" s="1"/>
    </row>
    <row r="22" spans="1:13" s="122" customFormat="1" ht="16">
      <c r="C22" s="121"/>
      <c r="D22" s="121"/>
      <c r="E22" s="121"/>
      <c r="F22" s="121"/>
      <c r="G22" s="121"/>
      <c r="H22" s="121"/>
      <c r="I22" s="121"/>
      <c r="J22" s="121"/>
      <c r="K22" s="121"/>
      <c r="L22" s="1"/>
      <c r="M22" s="1"/>
    </row>
    <row r="23" spans="1:13" s="122" customFormat="1" ht="16">
      <c r="C23" s="121"/>
      <c r="D23" s="121"/>
      <c r="E23" s="121"/>
      <c r="F23" s="121"/>
      <c r="G23" s="121"/>
      <c r="H23" s="121"/>
      <c r="I23" s="121"/>
      <c r="J23" s="121"/>
      <c r="K23" s="121"/>
      <c r="L23" s="1"/>
      <c r="M23" s="1"/>
    </row>
    <row r="24" spans="1:13" s="122" customFormat="1" ht="16">
      <c r="C24" s="121"/>
      <c r="D24" s="121"/>
      <c r="E24" s="121"/>
      <c r="F24" s="121"/>
      <c r="G24" s="121"/>
      <c r="H24" s="121"/>
      <c r="I24" s="121"/>
      <c r="J24" s="121"/>
      <c r="K24" s="121"/>
      <c r="L24" s="1"/>
      <c r="M24" s="1"/>
    </row>
    <row r="25" spans="1:13" s="122" customFormat="1" ht="16">
      <c r="C25" s="121"/>
      <c r="D25" s="121"/>
      <c r="E25" s="121"/>
      <c r="F25" s="121"/>
      <c r="G25" s="121"/>
      <c r="H25" s="121"/>
      <c r="I25" s="121"/>
      <c r="J25" s="121"/>
      <c r="K25" s="121"/>
      <c r="L25" s="1"/>
      <c r="M25" s="1"/>
    </row>
    <row r="26" spans="1:13" s="122" customFormat="1" ht="16">
      <c r="C26" s="121"/>
      <c r="D26" s="121"/>
      <c r="E26" s="121"/>
      <c r="F26" s="121"/>
      <c r="G26" s="121"/>
      <c r="H26" s="121"/>
      <c r="I26" s="121"/>
      <c r="J26" s="121"/>
      <c r="K26" s="121"/>
      <c r="L26" s="1"/>
      <c r="M26" s="1"/>
    </row>
    <row r="27" spans="1:13" s="122" customFormat="1" ht="16">
      <c r="C27" s="121"/>
      <c r="D27" s="121"/>
      <c r="E27" s="121"/>
      <c r="F27" s="121"/>
      <c r="G27" s="121"/>
      <c r="H27" s="121"/>
      <c r="I27" s="121"/>
      <c r="J27" s="121"/>
      <c r="K27" s="121"/>
      <c r="L27" s="1"/>
      <c r="M27" s="1"/>
    </row>
  </sheetData>
  <pageMargins left="0.7" right="0.7" top="0.78740157499999996" bottom="0.78740157499999996" header="0.3" footer="0.3"/>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DBA50-17B6-924F-A28C-42EC694997DB}">
  <sheetPr>
    <tabColor rgb="FFFF0000"/>
    <pageSetUpPr fitToPage="1"/>
  </sheetPr>
  <dimension ref="A1:R28"/>
  <sheetViews>
    <sheetView zoomScale="150" zoomScaleNormal="150" workbookViewId="0">
      <selection activeCell="C5" sqref="C5"/>
    </sheetView>
  </sheetViews>
  <sheetFormatPr baseColWidth="10" defaultColWidth="10.83203125" defaultRowHeight="16"/>
  <cols>
    <col min="1" max="1" width="49.5" style="122" bestFit="1" customWidth="1"/>
    <col min="2" max="2" width="8.6640625" style="122" bestFit="1" customWidth="1"/>
    <col min="3" max="11" width="9.33203125" style="122" bestFit="1" customWidth="1"/>
    <col min="12" max="12" width="12.6640625" style="122" bestFit="1" customWidth="1"/>
    <col min="13" max="13" width="17" style="227" bestFit="1" customWidth="1"/>
    <col min="14" max="14" width="16.6640625" style="122" customWidth="1"/>
    <col min="15" max="15" width="7" style="122" bestFit="1" customWidth="1"/>
    <col min="16" max="16" width="11.1640625" style="122" bestFit="1" customWidth="1"/>
    <col min="17" max="17" width="13.83203125" style="122" bestFit="1" customWidth="1"/>
    <col min="18" max="16384" width="10.83203125" style="122"/>
  </cols>
  <sheetData>
    <row r="1" spans="1:18" ht="26">
      <c r="A1" s="338" t="s">
        <v>339</v>
      </c>
      <c r="B1" s="338"/>
      <c r="C1" s="338"/>
      <c r="D1" s="338"/>
      <c r="E1" s="338"/>
      <c r="F1" s="338"/>
      <c r="G1" s="338"/>
      <c r="H1" s="338"/>
      <c r="I1" s="338"/>
      <c r="J1" s="338"/>
      <c r="K1" s="338"/>
      <c r="L1" s="338"/>
      <c r="M1" s="338"/>
      <c r="N1" s="338"/>
    </row>
    <row r="2" spans="1:18">
      <c r="A2" s="139"/>
      <c r="B2" s="139"/>
      <c r="C2" s="139"/>
      <c r="D2" s="139"/>
      <c r="E2" s="139"/>
      <c r="F2" s="139"/>
      <c r="G2" s="139"/>
      <c r="H2" s="139"/>
      <c r="I2" s="139"/>
      <c r="J2" s="139"/>
      <c r="K2" s="139"/>
      <c r="L2" s="139"/>
      <c r="M2" s="231" t="s">
        <v>54</v>
      </c>
      <c r="N2" s="138"/>
    </row>
    <row r="3" spans="1:18">
      <c r="A3" s="137" t="s">
        <v>51</v>
      </c>
      <c r="B3" s="139" t="s">
        <v>256</v>
      </c>
      <c r="C3" s="122">
        <v>3</v>
      </c>
      <c r="D3" s="122">
        <v>4</v>
      </c>
      <c r="E3" s="122">
        <v>5</v>
      </c>
      <c r="F3" s="122">
        <v>6</v>
      </c>
      <c r="G3" s="122">
        <v>7</v>
      </c>
      <c r="H3" s="122">
        <v>8</v>
      </c>
      <c r="I3" s="122">
        <v>9</v>
      </c>
      <c r="J3" s="122">
        <v>10</v>
      </c>
      <c r="K3" s="122">
        <v>11</v>
      </c>
      <c r="L3" s="226" t="s">
        <v>254</v>
      </c>
      <c r="M3" s="231" t="s">
        <v>338</v>
      </c>
      <c r="N3" s="140" t="s">
        <v>302</v>
      </c>
    </row>
    <row r="4" spans="1:18">
      <c r="A4" s="141"/>
      <c r="B4" s="141"/>
      <c r="C4" s="141"/>
      <c r="D4" s="141"/>
      <c r="E4" s="141"/>
      <c r="F4" s="141"/>
      <c r="G4" s="141"/>
      <c r="H4" s="141"/>
      <c r="I4" s="141"/>
      <c r="J4" s="141"/>
      <c r="K4" s="141"/>
      <c r="L4" s="141"/>
      <c r="M4" s="229"/>
      <c r="N4" s="142"/>
      <c r="P4" s="142"/>
    </row>
    <row r="5" spans="1:18">
      <c r="A5" s="143" t="s">
        <v>278</v>
      </c>
      <c r="B5" s="144">
        <v>1</v>
      </c>
      <c r="C5" s="122">
        <v>62093</v>
      </c>
      <c r="D5" s="122">
        <v>63116</v>
      </c>
      <c r="E5" s="122">
        <v>64139</v>
      </c>
      <c r="F5" s="122">
        <v>65162</v>
      </c>
      <c r="G5" s="122">
        <v>66185</v>
      </c>
      <c r="H5" s="122">
        <v>67208</v>
      </c>
      <c r="I5" s="122">
        <v>68231</v>
      </c>
      <c r="J5" s="122">
        <v>69253</v>
      </c>
      <c r="K5" s="122">
        <v>70274</v>
      </c>
      <c r="L5" s="145">
        <f>AVERAGE(C5:K5)</f>
        <v>66184.555555555562</v>
      </c>
      <c r="M5" s="229">
        <f>L5+(L5*N5)</f>
        <v>75450.393333333341</v>
      </c>
      <c r="N5" s="146">
        <v>0.14000000000000001</v>
      </c>
    </row>
    <row r="6" spans="1:18" ht="17" thickBot="1">
      <c r="A6" s="143" t="s">
        <v>279</v>
      </c>
      <c r="B6" s="144">
        <v>1</v>
      </c>
      <c r="C6" s="150">
        <v>71910</v>
      </c>
      <c r="D6" s="150">
        <v>73100</v>
      </c>
      <c r="E6" s="150">
        <v>74289</v>
      </c>
      <c r="F6" s="150">
        <v>75475</v>
      </c>
      <c r="G6" s="150">
        <v>76664</v>
      </c>
      <c r="H6" s="150">
        <v>77851</v>
      </c>
      <c r="I6" s="150">
        <v>79038</v>
      </c>
      <c r="J6" s="150">
        <v>80227</v>
      </c>
      <c r="K6" s="150">
        <v>81417</v>
      </c>
      <c r="L6" s="145">
        <f>AVERAGE(C6:K6)</f>
        <v>76663.444444444438</v>
      </c>
      <c r="M6" s="229">
        <f t="shared" ref="M6:M11" si="0">L6+(L6*N6)</f>
        <v>87396.32666666666</v>
      </c>
      <c r="N6" s="146">
        <v>0.14000000000000001</v>
      </c>
      <c r="Q6" s="151">
        <v>0.6</v>
      </c>
      <c r="R6" s="151">
        <v>1</v>
      </c>
    </row>
    <row r="7" spans="1:18">
      <c r="A7" s="141" t="s">
        <v>280</v>
      </c>
      <c r="B7" s="144">
        <v>0.6</v>
      </c>
      <c r="C7" s="141"/>
      <c r="D7" s="141"/>
      <c r="E7" s="141"/>
      <c r="F7" s="141"/>
      <c r="G7" s="141"/>
      <c r="H7" s="141"/>
      <c r="I7" s="141"/>
      <c r="J7" s="141"/>
      <c r="K7" s="145"/>
      <c r="L7" s="145">
        <v>47040</v>
      </c>
      <c r="M7" s="229">
        <f>(L7+(L7*N7))/B7</f>
        <v>89768.000000000015</v>
      </c>
      <c r="N7" s="148">
        <v>0.14499999999999999</v>
      </c>
      <c r="O7" s="122">
        <f>+M7/1.145</f>
        <v>78400.000000000015</v>
      </c>
      <c r="P7" s="122">
        <f>+O7*0.6</f>
        <v>47040.000000000007</v>
      </c>
      <c r="Q7" s="122">
        <f>+L7*1.145</f>
        <v>53860.800000000003</v>
      </c>
    </row>
    <row r="8" spans="1:18">
      <c r="A8" s="141" t="s">
        <v>281</v>
      </c>
      <c r="B8" s="144">
        <v>0.6</v>
      </c>
      <c r="C8" s="141"/>
      <c r="D8" s="141"/>
      <c r="E8" s="141"/>
      <c r="F8" s="141"/>
      <c r="G8" s="141"/>
      <c r="H8" s="141"/>
      <c r="I8" s="141"/>
      <c r="J8" s="141"/>
      <c r="K8" s="145"/>
      <c r="L8" s="145">
        <v>48540</v>
      </c>
      <c r="M8" s="229">
        <f t="shared" ref="M8:M9" si="1">(L8+(L8*N8))/B8</f>
        <v>92630.500000000015</v>
      </c>
      <c r="N8" s="148">
        <v>0.14499999999999999</v>
      </c>
      <c r="O8" s="122">
        <f>+M8/1.145</f>
        <v>80900.000000000015</v>
      </c>
      <c r="P8" s="122">
        <f>+O8*0.6</f>
        <v>48540.000000000007</v>
      </c>
      <c r="Q8" s="122">
        <f t="shared" ref="Q8:Q9" si="2">+L8*1.145</f>
        <v>55578.3</v>
      </c>
    </row>
    <row r="9" spans="1:18">
      <c r="A9" s="141" t="s">
        <v>282</v>
      </c>
      <c r="B9" s="144">
        <v>0.6</v>
      </c>
      <c r="C9" s="141"/>
      <c r="D9" s="141"/>
      <c r="E9" s="141"/>
      <c r="F9" s="141"/>
      <c r="G9" s="141"/>
      <c r="H9" s="141"/>
      <c r="I9" s="141"/>
      <c r="J9" s="141"/>
      <c r="K9" s="145"/>
      <c r="L9" s="145">
        <v>50040</v>
      </c>
      <c r="M9" s="229">
        <f t="shared" si="1"/>
        <v>95493.000000000015</v>
      </c>
      <c r="N9" s="148">
        <v>0.14499999999999999</v>
      </c>
      <c r="Q9" s="122">
        <f t="shared" si="2"/>
        <v>57295.8</v>
      </c>
    </row>
    <row r="10" spans="1:18">
      <c r="A10" s="141" t="s">
        <v>303</v>
      </c>
      <c r="B10" s="144">
        <v>1</v>
      </c>
      <c r="C10" s="141"/>
      <c r="D10" s="141"/>
      <c r="E10" s="141"/>
      <c r="F10" s="141"/>
      <c r="G10" s="141"/>
      <c r="H10" s="141"/>
      <c r="I10" s="141"/>
      <c r="J10" s="141"/>
      <c r="K10" s="141"/>
      <c r="L10" s="145">
        <v>90883</v>
      </c>
      <c r="M10" s="229">
        <f t="shared" si="0"/>
        <v>104515.45</v>
      </c>
      <c r="N10" s="146">
        <v>0.15</v>
      </c>
      <c r="P10" s="142"/>
    </row>
    <row r="11" spans="1:18">
      <c r="A11" s="141" t="s">
        <v>283</v>
      </c>
      <c r="B11" s="144">
        <v>1</v>
      </c>
      <c r="C11" s="141"/>
      <c r="D11" s="141"/>
      <c r="E11" s="141"/>
      <c r="F11" s="141"/>
      <c r="G11" s="141"/>
      <c r="H11" s="141"/>
      <c r="I11" s="141"/>
      <c r="J11" s="141"/>
      <c r="K11" s="141"/>
      <c r="L11" s="145">
        <v>96850</v>
      </c>
      <c r="M11" s="229">
        <f t="shared" si="0"/>
        <v>111377.5</v>
      </c>
      <c r="N11" s="146">
        <v>0.15</v>
      </c>
      <c r="P11" s="142"/>
    </row>
    <row r="12" spans="1:18">
      <c r="A12" s="141"/>
      <c r="B12" s="141"/>
      <c r="C12" s="141"/>
      <c r="D12" s="141"/>
      <c r="E12" s="141"/>
      <c r="F12" s="141"/>
      <c r="G12" s="141"/>
      <c r="H12" s="141"/>
      <c r="I12" s="141"/>
      <c r="J12" s="141"/>
      <c r="K12" s="141"/>
      <c r="L12" s="141"/>
      <c r="M12" s="228"/>
      <c r="N12" s="142"/>
      <c r="P12" s="142"/>
    </row>
    <row r="13" spans="1:18">
      <c r="A13" s="141"/>
      <c r="B13" s="141"/>
      <c r="C13" s="141"/>
      <c r="D13" s="141"/>
      <c r="E13" s="141"/>
      <c r="F13" s="141"/>
      <c r="G13" s="141"/>
      <c r="H13" s="141"/>
      <c r="I13" s="141"/>
      <c r="J13" s="141"/>
      <c r="K13" s="141"/>
      <c r="L13" s="141"/>
      <c r="M13" s="228"/>
      <c r="N13" s="142"/>
      <c r="P13" s="142"/>
    </row>
    <row r="14" spans="1:18">
      <c r="A14" s="141"/>
      <c r="B14" s="141"/>
      <c r="C14" s="141"/>
      <c r="D14" s="141"/>
      <c r="E14" s="141"/>
      <c r="F14" s="141"/>
      <c r="G14" s="141"/>
      <c r="H14" s="141"/>
      <c r="I14" s="141"/>
      <c r="J14" s="141"/>
      <c r="K14" s="141"/>
      <c r="L14" s="141"/>
      <c r="M14" s="228"/>
      <c r="N14" s="142"/>
      <c r="P14" s="142"/>
    </row>
    <row r="15" spans="1:18">
      <c r="A15" s="141"/>
      <c r="B15" s="141"/>
      <c r="C15" s="141"/>
      <c r="D15" s="141"/>
      <c r="E15" s="141"/>
      <c r="F15" s="141"/>
      <c r="G15" s="141"/>
      <c r="H15" s="141"/>
      <c r="I15" s="141"/>
      <c r="J15" s="141"/>
      <c r="K15" s="141"/>
      <c r="L15" s="141"/>
      <c r="M15" s="228"/>
      <c r="N15" s="142"/>
      <c r="P15" s="142"/>
    </row>
    <row r="16" spans="1:18">
      <c r="A16" s="141"/>
      <c r="B16" s="141"/>
      <c r="C16" s="141"/>
      <c r="D16" s="141"/>
      <c r="E16" s="141"/>
      <c r="F16" s="141"/>
      <c r="G16" s="141"/>
      <c r="H16" s="141"/>
      <c r="I16" s="141"/>
      <c r="J16" s="141"/>
      <c r="K16" s="141"/>
      <c r="L16" s="141"/>
      <c r="M16" s="228"/>
      <c r="N16" s="142"/>
      <c r="P16" s="142"/>
    </row>
    <row r="17" spans="1:16">
      <c r="A17" s="149"/>
      <c r="B17" s="149"/>
      <c r="C17" s="149"/>
      <c r="D17" s="149"/>
      <c r="E17" s="149"/>
      <c r="F17" s="149"/>
      <c r="G17" s="149"/>
      <c r="H17" s="149"/>
      <c r="I17" s="149"/>
      <c r="J17" s="149"/>
      <c r="K17" s="149"/>
      <c r="L17" s="149"/>
      <c r="M17" s="230"/>
      <c r="N17" s="142"/>
      <c r="P17" s="142"/>
    </row>
    <row r="18" spans="1:16">
      <c r="O18" s="136"/>
    </row>
    <row r="20" spans="1:16" ht="17" thickBot="1">
      <c r="C20" s="122">
        <v>70274</v>
      </c>
      <c r="D20" s="147">
        <v>81417</v>
      </c>
    </row>
    <row r="21" spans="1:16" ht="17" thickBot="1">
      <c r="C21" s="122">
        <v>69253</v>
      </c>
      <c r="D21" s="147">
        <v>80227</v>
      </c>
    </row>
    <row r="22" spans="1:16" ht="17" thickBot="1">
      <c r="C22" s="122">
        <v>68231</v>
      </c>
      <c r="D22" s="147">
        <v>79038</v>
      </c>
    </row>
    <row r="23" spans="1:16" ht="17" thickBot="1">
      <c r="C23" s="122">
        <v>67208</v>
      </c>
      <c r="D23" s="147">
        <v>77851</v>
      </c>
    </row>
    <row r="24" spans="1:16" ht="17" thickBot="1">
      <c r="C24" s="122">
        <v>66185</v>
      </c>
      <c r="D24" s="147">
        <v>76664</v>
      </c>
    </row>
    <row r="25" spans="1:16" ht="17" thickBot="1">
      <c r="C25" s="122">
        <v>65162</v>
      </c>
      <c r="D25" s="147">
        <v>75475</v>
      </c>
    </row>
    <row r="26" spans="1:16" ht="17" thickBot="1">
      <c r="C26" s="122">
        <v>64139</v>
      </c>
      <c r="D26" s="147">
        <v>74289</v>
      </c>
    </row>
    <row r="27" spans="1:16" ht="17" thickBot="1">
      <c r="C27" s="122">
        <v>63116</v>
      </c>
      <c r="D27" s="147">
        <v>73100</v>
      </c>
    </row>
    <row r="28" spans="1:16" ht="17" thickBot="1">
      <c r="C28" s="122">
        <v>62093</v>
      </c>
      <c r="D28" s="147">
        <v>71910</v>
      </c>
    </row>
  </sheetData>
  <mergeCells count="1">
    <mergeCell ref="A1:N1"/>
  </mergeCells>
  <pageMargins left="0.7" right="0.7" top="0.78740157499999996" bottom="0.78740157499999996" header="0.3" footer="0.3"/>
  <pageSetup paperSize="9" scale="53" orientation="landscape" verticalDpi="0" r:id="rId1"/>
  <ignoredErrors>
    <ignoredError sqref="L5:L6"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AA86A-9AE4-1E49-9570-63207CE7CCDC}">
  <sheetPr>
    <tabColor theme="9" tint="0.79998168889431442"/>
  </sheetPr>
  <dimension ref="A1:G19"/>
  <sheetViews>
    <sheetView zoomScale="150" zoomScaleNormal="150" workbookViewId="0">
      <selection activeCell="E5" sqref="E5:E11"/>
    </sheetView>
  </sheetViews>
  <sheetFormatPr baseColWidth="10" defaultColWidth="10.83203125" defaultRowHeight="13"/>
  <cols>
    <col min="1" max="1" width="49.5" style="1" bestFit="1" customWidth="1"/>
    <col min="2" max="2" width="8.5" style="1" bestFit="1" customWidth="1"/>
    <col min="3" max="3" width="12.5" style="1" bestFit="1" customWidth="1"/>
    <col min="4" max="4" width="7" style="1" customWidth="1"/>
    <col min="5" max="5" width="16.83203125" style="1" bestFit="1" customWidth="1"/>
    <col min="6" max="6" width="3.83203125" style="1" customWidth="1"/>
    <col min="7" max="7" width="47" style="1" bestFit="1" customWidth="1"/>
    <col min="8" max="16384" width="10.83203125" style="1"/>
  </cols>
  <sheetData>
    <row r="1" spans="1:7" s="122" customFormat="1" ht="26">
      <c r="A1" s="254" t="s">
        <v>370</v>
      </c>
      <c r="B1" s="254"/>
      <c r="C1" s="254"/>
      <c r="D1" s="254"/>
      <c r="E1" s="254"/>
      <c r="F1" s="254"/>
      <c r="G1" s="254"/>
    </row>
    <row r="2" spans="1:7" ht="15">
      <c r="A2" s="7"/>
      <c r="B2" s="7"/>
      <c r="C2" s="125"/>
      <c r="D2" s="8"/>
      <c r="E2" s="8"/>
      <c r="F2" s="8"/>
    </row>
    <row r="3" spans="1:7" s="260" customFormat="1" ht="16">
      <c r="A3" s="262" t="s">
        <v>51</v>
      </c>
      <c r="B3" s="263" t="s">
        <v>256</v>
      </c>
      <c r="C3" s="264" t="s">
        <v>254</v>
      </c>
      <c r="D3" s="263" t="s">
        <v>371</v>
      </c>
      <c r="E3" s="265" t="s">
        <v>284</v>
      </c>
      <c r="F3" s="261"/>
    </row>
    <row r="4" spans="1:7" s="255" customFormat="1">
      <c r="A4" s="256"/>
      <c r="B4" s="256"/>
      <c r="C4" s="256"/>
      <c r="D4" s="257"/>
      <c r="E4" s="258"/>
      <c r="F4" s="257"/>
    </row>
    <row r="5" spans="1:7" s="255" customFormat="1">
      <c r="A5" s="256" t="s">
        <v>278</v>
      </c>
      <c r="B5" s="266">
        <v>1</v>
      </c>
      <c r="C5" s="259">
        <v>64266</v>
      </c>
      <c r="D5" s="266">
        <v>0.14000000000000001</v>
      </c>
      <c r="E5" s="258">
        <f t="shared" ref="E5:E11" si="0">+C5/B5*(100%+D5)</f>
        <v>73263.240000000005</v>
      </c>
      <c r="F5" s="256"/>
      <c r="G5" s="256"/>
    </row>
    <row r="6" spans="1:7" s="255" customFormat="1">
      <c r="A6" s="256" t="s">
        <v>279</v>
      </c>
      <c r="B6" s="266">
        <v>1</v>
      </c>
      <c r="C6" s="259">
        <v>74427</v>
      </c>
      <c r="D6" s="266">
        <v>0.14000000000000001</v>
      </c>
      <c r="E6" s="258">
        <f t="shared" si="0"/>
        <v>84846.780000000013</v>
      </c>
      <c r="F6" s="256"/>
      <c r="G6" s="256"/>
    </row>
    <row r="7" spans="1:7" s="255" customFormat="1">
      <c r="A7" s="256" t="s">
        <v>280</v>
      </c>
      <c r="B7" s="266">
        <v>0.6</v>
      </c>
      <c r="C7" s="259">
        <v>48686.400000000001</v>
      </c>
      <c r="D7" s="267">
        <v>0.14499999999999999</v>
      </c>
      <c r="E7" s="258">
        <f t="shared" si="0"/>
        <v>92909.88</v>
      </c>
      <c r="F7" s="256"/>
      <c r="G7" s="256"/>
    </row>
    <row r="8" spans="1:7" s="255" customFormat="1">
      <c r="A8" s="256" t="s">
        <v>281</v>
      </c>
      <c r="B8" s="266">
        <v>0.6</v>
      </c>
      <c r="C8" s="259">
        <v>50238.9</v>
      </c>
      <c r="D8" s="267">
        <v>0.14499999999999999</v>
      </c>
      <c r="E8" s="258">
        <f t="shared" si="0"/>
        <v>95872.567500000005</v>
      </c>
      <c r="F8" s="256"/>
      <c r="G8" s="256"/>
    </row>
    <row r="9" spans="1:7" s="255" customFormat="1">
      <c r="A9" s="256" t="s">
        <v>282</v>
      </c>
      <c r="B9" s="266">
        <v>0.6</v>
      </c>
      <c r="C9" s="259">
        <v>51791.4</v>
      </c>
      <c r="D9" s="267">
        <v>0.14499999999999999</v>
      </c>
      <c r="E9" s="258">
        <f t="shared" si="0"/>
        <v>98835.255000000005</v>
      </c>
      <c r="F9" s="256"/>
      <c r="G9" s="256"/>
    </row>
    <row r="10" spans="1:7" s="255" customFormat="1">
      <c r="A10" s="256" t="s">
        <v>303</v>
      </c>
      <c r="B10" s="266">
        <v>1</v>
      </c>
      <c r="C10" s="259">
        <v>94064</v>
      </c>
      <c r="D10" s="266">
        <v>0.15</v>
      </c>
      <c r="E10" s="258">
        <f t="shared" si="0"/>
        <v>108173.59999999999</v>
      </c>
      <c r="F10" s="256"/>
      <c r="G10" s="256"/>
    </row>
    <row r="11" spans="1:7" s="255" customFormat="1">
      <c r="A11" s="256" t="s">
        <v>283</v>
      </c>
      <c r="B11" s="266">
        <v>1</v>
      </c>
      <c r="C11" s="259">
        <v>100240</v>
      </c>
      <c r="D11" s="266">
        <v>0.15</v>
      </c>
      <c r="E11" s="258">
        <f t="shared" si="0"/>
        <v>115275.99999999999</v>
      </c>
      <c r="F11" s="256"/>
      <c r="G11" s="256"/>
    </row>
    <row r="12" spans="1:7">
      <c r="A12" s="11"/>
      <c r="B12" s="11"/>
      <c r="C12" s="11"/>
      <c r="D12" s="253"/>
      <c r="E12" s="14"/>
      <c r="F12" s="253"/>
    </row>
    <row r="13" spans="1:7">
      <c r="A13" s="11"/>
      <c r="B13" s="11"/>
      <c r="C13" s="11"/>
      <c r="D13" s="253"/>
      <c r="E13" s="14"/>
      <c r="F13" s="253"/>
    </row>
    <row r="14" spans="1:7">
      <c r="A14" s="11"/>
      <c r="B14" s="11"/>
      <c r="C14" s="11"/>
      <c r="D14" s="253"/>
      <c r="E14" s="14"/>
      <c r="F14" s="253"/>
    </row>
    <row r="15" spans="1:7">
      <c r="A15" s="11"/>
      <c r="B15" s="11"/>
      <c r="C15" s="11"/>
      <c r="D15" s="253"/>
      <c r="E15" s="14"/>
      <c r="F15" s="253"/>
    </row>
    <row r="16" spans="1:7">
      <c r="A16" s="11"/>
      <c r="B16" s="11"/>
      <c r="C16" s="11"/>
      <c r="D16" s="253"/>
      <c r="E16" s="14"/>
      <c r="F16" s="253"/>
    </row>
    <row r="17" spans="1:7">
      <c r="A17" s="17"/>
      <c r="B17" s="17"/>
      <c r="C17" s="17"/>
      <c r="D17" s="253"/>
      <c r="E17" s="20"/>
      <c r="F17" s="253"/>
    </row>
    <row r="18" spans="1:7" s="122" customFormat="1" ht="16">
      <c r="C18" s="121"/>
      <c r="G18" s="136"/>
    </row>
    <row r="19" spans="1:7" s="122" customFormat="1" ht="16">
      <c r="C19" s="121"/>
    </row>
  </sheetData>
  <pageMargins left="0.7" right="0.7" top="0.78740157499999996" bottom="0.78740157499999996"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12-CDFD-7849-8D45-2DC40498CDED}">
  <sheetPr>
    <tabColor theme="9" tint="0.79998168889431442"/>
  </sheetPr>
  <dimension ref="A1:H30"/>
  <sheetViews>
    <sheetView topLeftCell="A5" zoomScale="140" zoomScaleNormal="140" workbookViewId="0">
      <selection activeCell="I7" sqref="I7:I10"/>
    </sheetView>
  </sheetViews>
  <sheetFormatPr baseColWidth="10" defaultRowHeight="13"/>
  <cols>
    <col min="1" max="1" width="36.83203125" style="1" bestFit="1" customWidth="1"/>
    <col min="2" max="3" width="24.1640625" style="1" bestFit="1" customWidth="1"/>
    <col min="4" max="4" width="16.6640625" style="1" bestFit="1" customWidth="1"/>
    <col min="5" max="5" width="18.1640625" style="1" bestFit="1" customWidth="1"/>
    <col min="6" max="6" width="20.33203125" style="1" bestFit="1" customWidth="1"/>
    <col min="7" max="7" width="17.5" style="1" bestFit="1" customWidth="1"/>
    <col min="8" max="8" width="10.83203125" style="1"/>
    <col min="9" max="9" width="13.5" style="1" bestFit="1" customWidth="1"/>
    <col min="10" max="16384" width="10.83203125" style="1"/>
  </cols>
  <sheetData>
    <row r="1" spans="1:8" ht="26">
      <c r="A1" s="338" t="s">
        <v>340</v>
      </c>
      <c r="B1" s="338"/>
      <c r="C1" s="338"/>
      <c r="D1" s="338"/>
      <c r="E1" s="338"/>
      <c r="F1" s="338"/>
    </row>
    <row r="3" spans="1:8" ht="15">
      <c r="A3" s="5" t="s">
        <v>51</v>
      </c>
      <c r="B3" s="6" t="s">
        <v>52</v>
      </c>
      <c r="C3" s="6" t="s">
        <v>53</v>
      </c>
      <c r="D3" s="6" t="s">
        <v>54</v>
      </c>
      <c r="E3" s="6" t="s">
        <v>55</v>
      </c>
      <c r="F3" s="6" t="s">
        <v>56</v>
      </c>
    </row>
    <row r="4" spans="1:8" ht="15">
      <c r="A4" s="7"/>
      <c r="B4" s="8" t="s">
        <v>57</v>
      </c>
      <c r="C4" s="8" t="s">
        <v>58</v>
      </c>
      <c r="D4" s="8"/>
      <c r="E4" s="8"/>
    </row>
    <row r="5" spans="1:8" ht="15">
      <c r="A5" s="9"/>
      <c r="B5" s="10" t="s">
        <v>59</v>
      </c>
      <c r="C5" s="10" t="s">
        <v>60</v>
      </c>
      <c r="D5" s="10" t="s">
        <v>60</v>
      </c>
      <c r="E5" s="10" t="s">
        <v>60</v>
      </c>
      <c r="F5" s="10" t="s">
        <v>60</v>
      </c>
    </row>
    <row r="6" spans="1:8" ht="13" customHeight="1">
      <c r="A6" s="11"/>
      <c r="B6" s="12"/>
      <c r="C6" s="82"/>
      <c r="D6" s="14"/>
      <c r="E6" s="15"/>
      <c r="F6" s="16"/>
    </row>
    <row r="7" spans="1:8" ht="13" customHeight="1">
      <c r="A7" s="11" t="s">
        <v>166</v>
      </c>
      <c r="B7" s="12">
        <v>110</v>
      </c>
      <c r="C7" s="82">
        <f>1964-(4*42)</f>
        <v>1796</v>
      </c>
      <c r="D7" s="14">
        <f>+B7*C7</f>
        <v>197560</v>
      </c>
      <c r="E7" s="15">
        <f>+D7/12</f>
        <v>16463.333333333332</v>
      </c>
      <c r="F7" s="16">
        <f>+B7*8.4</f>
        <v>924</v>
      </c>
      <c r="G7" s="1" t="s">
        <v>172</v>
      </c>
    </row>
    <row r="8" spans="1:8" ht="14" customHeight="1">
      <c r="A8" s="11" t="s">
        <v>156</v>
      </c>
      <c r="B8" s="12">
        <v>70</v>
      </c>
      <c r="C8" s="82">
        <v>1964</v>
      </c>
      <c r="D8" s="14">
        <f t="shared" ref="D8:D10" si="0">+B8*C8</f>
        <v>137480</v>
      </c>
      <c r="E8" s="15">
        <f t="shared" ref="E8:E10" si="1">+D8/12</f>
        <v>11456.666666666666</v>
      </c>
      <c r="F8" s="16">
        <f t="shared" ref="F8:F10" si="2">+B8*8.4</f>
        <v>588</v>
      </c>
    </row>
    <row r="9" spans="1:8">
      <c r="A9" s="11" t="s">
        <v>157</v>
      </c>
      <c r="B9" s="12">
        <v>50</v>
      </c>
      <c r="C9" s="82">
        <v>1964</v>
      </c>
      <c r="D9" s="14">
        <f t="shared" si="0"/>
        <v>98200</v>
      </c>
      <c r="E9" s="15">
        <f t="shared" si="1"/>
        <v>8183.333333333333</v>
      </c>
      <c r="F9" s="16">
        <f t="shared" si="2"/>
        <v>420</v>
      </c>
      <c r="H9" s="14"/>
    </row>
    <row r="10" spans="1:8">
      <c r="A10" s="17" t="s">
        <v>158</v>
      </c>
      <c r="B10" s="18">
        <v>70</v>
      </c>
      <c r="C10" s="83">
        <v>1964</v>
      </c>
      <c r="D10" s="20">
        <f t="shared" si="0"/>
        <v>137480</v>
      </c>
      <c r="E10" s="21">
        <f t="shared" si="1"/>
        <v>11456.666666666666</v>
      </c>
      <c r="F10" s="22">
        <f t="shared" si="2"/>
        <v>588</v>
      </c>
      <c r="H10" s="14"/>
    </row>
    <row r="11" spans="1:8">
      <c r="F11" s="16"/>
      <c r="G11" s="16"/>
    </row>
    <row r="12" spans="1:8" ht="16">
      <c r="A12" s="47" t="s">
        <v>137</v>
      </c>
      <c r="B12" s="47"/>
      <c r="C12" s="48"/>
      <c r="D12" s="48"/>
      <c r="E12" s="48"/>
    </row>
    <row r="13" spans="1:8" ht="16">
      <c r="A13" s="49" t="s">
        <v>138</v>
      </c>
      <c r="B13" s="47"/>
      <c r="C13" s="48"/>
      <c r="D13" s="48"/>
      <c r="E13" s="48"/>
    </row>
    <row r="14" spans="1:8" ht="16">
      <c r="A14" s="49" t="s">
        <v>139</v>
      </c>
      <c r="B14" s="47"/>
      <c r="C14" s="48"/>
      <c r="D14" s="48"/>
      <c r="E14" s="48"/>
    </row>
    <row r="15" spans="1:8" ht="16">
      <c r="A15" s="49" t="s">
        <v>140</v>
      </c>
      <c r="B15" s="47"/>
      <c r="C15" s="48"/>
      <c r="D15" s="48"/>
      <c r="E15" s="48"/>
    </row>
    <row r="16" spans="1:8" ht="16">
      <c r="A16" s="49" t="s">
        <v>141</v>
      </c>
      <c r="B16" s="47"/>
      <c r="C16" s="48"/>
      <c r="D16" s="48"/>
      <c r="E16" s="48"/>
    </row>
    <row r="17" spans="1:5" ht="16">
      <c r="A17" s="49" t="s">
        <v>142</v>
      </c>
      <c r="B17" s="47"/>
      <c r="C17" s="48"/>
      <c r="D17" s="48"/>
      <c r="E17" s="48"/>
    </row>
    <row r="18" spans="1:5" ht="16">
      <c r="A18" s="49" t="s">
        <v>143</v>
      </c>
      <c r="B18" s="47"/>
      <c r="C18" s="48"/>
      <c r="D18" s="48"/>
      <c r="E18" s="48"/>
    </row>
    <row r="19" spans="1:5" ht="16">
      <c r="A19" s="47"/>
      <c r="B19" s="47"/>
      <c r="C19" s="48"/>
      <c r="D19" s="48"/>
      <c r="E19" s="48"/>
    </row>
    <row r="20" spans="1:5">
      <c r="A20" s="339" t="s">
        <v>144</v>
      </c>
      <c r="B20" s="339"/>
      <c r="C20" s="339"/>
      <c r="D20" s="339"/>
      <c r="E20" s="339"/>
    </row>
    <row r="23" spans="1:5">
      <c r="A23" s="85" t="s">
        <v>168</v>
      </c>
    </row>
    <row r="25" spans="1:5">
      <c r="A25" s="86">
        <v>42</v>
      </c>
      <c r="B25" s="86" t="s">
        <v>169</v>
      </c>
    </row>
    <row r="26" spans="1:5">
      <c r="A26" s="86">
        <v>52</v>
      </c>
      <c r="B26" s="86" t="s">
        <v>341</v>
      </c>
    </row>
    <row r="27" spans="1:5">
      <c r="A27" s="86">
        <v>5</v>
      </c>
      <c r="B27" s="86" t="s">
        <v>170</v>
      </c>
    </row>
    <row r="28" spans="1:5">
      <c r="A28" s="86">
        <v>10</v>
      </c>
      <c r="B28" s="86" t="s">
        <v>171</v>
      </c>
    </row>
    <row r="30" spans="1:5">
      <c r="A30" s="1">
        <f>A25*(A26-A27)-A28</f>
        <v>1964</v>
      </c>
      <c r="B30" s="1" t="s">
        <v>173</v>
      </c>
    </row>
  </sheetData>
  <mergeCells count="2">
    <mergeCell ref="A20:E20"/>
    <mergeCell ref="A1:F1"/>
  </mergeCells>
  <pageMargins left="0.7" right="0.7" top="0.78740157499999996" bottom="0.78740157499999996"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Wegleitung Kalkulation</vt:lpstr>
      <vt:lpstr>DIZH Budget Kalkulation</vt:lpstr>
      <vt:lpstr>Personalkosten</vt:lpstr>
      <vt:lpstr>Teuerung</vt:lpstr>
      <vt:lpstr>PHZH_Personal_2023</vt:lpstr>
      <vt:lpstr>UZH_Personal_2021</vt:lpstr>
      <vt:lpstr>UZH_Personal_2022</vt:lpstr>
      <vt:lpstr>UZH_Personal_2023</vt:lpstr>
      <vt:lpstr>ZHAW_Personal</vt:lpstr>
      <vt:lpstr>ZHDK_Personal</vt:lpstr>
      <vt:lpstr>PHZH_Personal_22</vt:lpstr>
      <vt:lpstr>ZHAW - Kostensätze 2021</vt:lpstr>
      <vt:lpstr>'ZHAW - Kostensätze 2021'!Druckbereich</vt:lpstr>
      <vt:lpstr>PHZH_Personal_2023!Finanzierung</vt:lpstr>
      <vt:lpstr>PHZH_Personal_22!Finanzierung</vt:lpstr>
      <vt:lpstr>Finanzierung</vt:lpstr>
      <vt:lpstr>PHZH_Personal_2023!Personalkostensätze</vt:lpstr>
      <vt:lpstr>PHZH_Personal_22!Personalkostensätze</vt:lpstr>
      <vt:lpstr>UZH_Personal_2021!Personalkostensätze</vt:lpstr>
      <vt:lpstr>UZH_Personal_2022!Personalkostensätze</vt:lpstr>
      <vt:lpstr>UZH_Personal_2023!Personalkostensätze</vt:lpstr>
      <vt:lpstr>ZHAW_Personal!Personalkostensätze</vt:lpstr>
      <vt:lpstr>Personalkostensätze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Schuler2</dc:creator>
  <cp:lastModifiedBy>Daniel Schuler</cp:lastModifiedBy>
  <cp:lastPrinted>2021-09-30T09:09:42Z</cp:lastPrinted>
  <dcterms:created xsi:type="dcterms:W3CDTF">2021-04-29T13:48:47Z</dcterms:created>
  <dcterms:modified xsi:type="dcterms:W3CDTF">2023-05-17T12:13:57Z</dcterms:modified>
</cp:coreProperties>
</file>