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Volumes/daschule$/DIZH/Innovationsprogramm/Kalkulationen/"/>
    </mc:Choice>
  </mc:AlternateContent>
  <xr:revisionPtr revIDLastSave="0" documentId="13_ncr:1_{5DE3590E-AFA2-7B41-8F04-021F66698B2A}" xr6:coauthVersionLast="47" xr6:coauthVersionMax="47" xr10:uidLastSave="{00000000-0000-0000-0000-000000000000}"/>
  <bookViews>
    <workbookView xWindow="260" yWindow="800" windowWidth="43700" windowHeight="28000" activeTab="2" xr2:uid="{CFAFC911-70D3-7848-A0B5-60444B262177}"/>
  </bookViews>
  <sheets>
    <sheet name="Wegleitung Kalkulation" sheetId="26" state="hidden" r:id="rId1"/>
    <sheet name="Guide for Calculation English" sheetId="31" r:id="rId2"/>
    <sheet name="DIZH Budget Calculation" sheetId="15" r:id="rId3"/>
    <sheet name="Personnel Costs" sheetId="25" r:id="rId4"/>
    <sheet name="UZH_Personal_2023" sheetId="33" state="hidden" r:id="rId5"/>
    <sheet name="PHZH_Personal_2023" sheetId="34" state="hidden" r:id="rId6"/>
    <sheet name="UZH_Personal_Alt" sheetId="27" state="hidden" r:id="rId7"/>
    <sheet name="UZH_Personal" sheetId="32" state="hidden" r:id="rId8"/>
    <sheet name="ZHAW_Personal" sheetId="28" state="hidden" r:id="rId9"/>
    <sheet name="ZHDK_Personal" sheetId="23" state="hidden" r:id="rId10"/>
    <sheet name="PHZH_Personal" sheetId="29" state="hidden" r:id="rId11"/>
    <sheet name="ZHAW - Kostensätze 2021" sheetId="30" state="hidden" r:id="rId12"/>
    <sheet name="Pendenzen" sheetId="21" state="hidden" r:id="rId13"/>
  </sheets>
  <definedNames>
    <definedName name="_xlnm._FilterDatabase" localSheetId="12" hidden="1">Pendenzen!$A$3:$D$20</definedName>
    <definedName name="_xlnm.Print_Area" localSheetId="11">'ZHAW - Kostensätze 2021'!$B:$H</definedName>
    <definedName name="Finanzierung" localSheetId="10">PHZH_Personal!$A$24:$A$27</definedName>
    <definedName name="Finanzierung" localSheetId="5">PHZH_Personal_2023!$A$26:$A$29</definedName>
    <definedName name="Finanzierung" localSheetId="7">UZH_Personal!#REF!</definedName>
    <definedName name="Finanzierung" localSheetId="4">UZH_Personal_2023!#REF!</definedName>
    <definedName name="Finanzierung" localSheetId="6">UZH_Personal_Alt!#REF!</definedName>
    <definedName name="Finanzierung" localSheetId="8">ZHAW_Personal!#REF!</definedName>
    <definedName name="Finanzierung">ZHDK_Personal!$A$28:$A$31</definedName>
    <definedName name="Personalkostensätze" localSheetId="10">PHZH_Personal!$A$4:$F$9</definedName>
    <definedName name="Personalkostensätze" localSheetId="5">PHZH_Personal_2023!$A$6:$F$11</definedName>
    <definedName name="Personalkostensätze" localSheetId="7">UZH_Personal!$A$5:$M$17</definedName>
    <definedName name="Personalkostensätze" localSheetId="4">UZH_Personal_2023!$A$5:$E$17</definedName>
    <definedName name="Personalkostensätze" localSheetId="6">UZH_Personal_Alt!$A$4:$M$10</definedName>
    <definedName name="Personalkostensätze" localSheetId="8">ZHAW_Personal!$A$4:$F$8</definedName>
    <definedName name="Personalkostensätze">ZHDK_Personal!$A$4:$F$13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1" i="15" l="1"/>
  <c r="B61" i="15"/>
  <c r="E65" i="15"/>
  <c r="B65" i="15"/>
  <c r="B53" i="15"/>
  <c r="B46" i="15"/>
  <c r="B50" i="15" s="1"/>
  <c r="E11" i="33"/>
  <c r="E10" i="33"/>
  <c r="E9" i="33"/>
  <c r="E8" i="33"/>
  <c r="E7" i="33"/>
  <c r="E6" i="33"/>
  <c r="E5" i="33"/>
  <c r="D4" i="25"/>
  <c r="D3" i="25"/>
  <c r="D2" i="25"/>
  <c r="D1" i="25"/>
  <c r="G68" i="25" l="1"/>
  <c r="G67" i="25"/>
  <c r="G66" i="25"/>
  <c r="G65" i="25"/>
  <c r="G64" i="25"/>
  <c r="G63" i="25"/>
  <c r="F11" i="34"/>
  <c r="D11" i="34"/>
  <c r="E11" i="34" s="1"/>
  <c r="F10" i="34"/>
  <c r="D10" i="34"/>
  <c r="E10" i="34" s="1"/>
  <c r="F9" i="34"/>
  <c r="D9" i="34"/>
  <c r="E9" i="34" s="1"/>
  <c r="F8" i="34"/>
  <c r="D8" i="34"/>
  <c r="E8" i="34" s="1"/>
  <c r="F7" i="34"/>
  <c r="D7" i="34"/>
  <c r="E7" i="34" s="1"/>
  <c r="H33" i="25"/>
  <c r="G14" i="25" l="1"/>
  <c r="H14" i="25" s="1"/>
  <c r="G13" i="25"/>
  <c r="H13" i="25" s="1"/>
  <c r="H18" i="25"/>
  <c r="H19" i="25"/>
  <c r="H20" i="25"/>
  <c r="H21" i="25"/>
  <c r="H22" i="25"/>
  <c r="H23" i="25"/>
  <c r="G17" i="25"/>
  <c r="H17" i="25" s="1"/>
  <c r="G16" i="25"/>
  <c r="H16" i="25" s="1"/>
  <c r="G15" i="25"/>
  <c r="H15" i="25" s="1"/>
  <c r="G12" i="25"/>
  <c r="H12" i="25" s="1"/>
  <c r="E74" i="15"/>
  <c r="B73" i="15"/>
  <c r="K5" i="15" l="1"/>
  <c r="M9" i="32"/>
  <c r="M8" i="32"/>
  <c r="M7" i="32"/>
  <c r="B45" i="15"/>
  <c r="K4" i="15" l="1"/>
  <c r="M11" i="32"/>
  <c r="M10" i="32"/>
  <c r="Q9" i="32"/>
  <c r="Q8" i="32"/>
  <c r="O8" i="32"/>
  <c r="P8" i="32" s="1"/>
  <c r="Q7" i="32"/>
  <c r="O7" i="32"/>
  <c r="P7" i="32" s="1"/>
  <c r="L6" i="32"/>
  <c r="M6" i="32" s="1"/>
  <c r="L5" i="32"/>
  <c r="M5" i="32" s="1"/>
  <c r="M9" i="27"/>
  <c r="M8" i="27"/>
  <c r="M7" i="27"/>
  <c r="L6" i="27"/>
  <c r="M6" i="27"/>
  <c r="L5" i="27"/>
  <c r="M5" i="27"/>
  <c r="G29" i="25"/>
  <c r="H29" i="25" s="1"/>
  <c r="G30" i="25"/>
  <c r="H30" i="25" s="1"/>
  <c r="G31" i="25"/>
  <c r="H31" i="25" s="1"/>
  <c r="G32" i="25"/>
  <c r="H32" i="25" s="1"/>
  <c r="G33" i="25"/>
  <c r="G34" i="25"/>
  <c r="H34" i="25" s="1"/>
  <c r="H35" i="25"/>
  <c r="H36" i="25"/>
  <c r="H37" i="25"/>
  <c r="H38" i="25"/>
  <c r="H39" i="25"/>
  <c r="H40" i="25"/>
  <c r="G46" i="25"/>
  <c r="H46" i="25" s="1"/>
  <c r="G47" i="25"/>
  <c r="H47" i="25" s="1"/>
  <c r="G48" i="25"/>
  <c r="H48" i="25" s="1"/>
  <c r="G49" i="25"/>
  <c r="H49" i="25" s="1"/>
  <c r="G50" i="25"/>
  <c r="H50" i="25" s="1"/>
  <c r="G51" i="25"/>
  <c r="H51" i="25" s="1"/>
  <c r="H53" i="25"/>
  <c r="H55" i="25"/>
  <c r="H56" i="25"/>
  <c r="H57" i="25"/>
  <c r="H52" i="25"/>
  <c r="H54" i="25"/>
  <c r="H63" i="25"/>
  <c r="H64" i="25"/>
  <c r="H65" i="25"/>
  <c r="H66" i="25"/>
  <c r="H67" i="25"/>
  <c r="H68" i="25"/>
  <c r="H69" i="25"/>
  <c r="H71" i="25"/>
  <c r="H72" i="25"/>
  <c r="H73" i="25"/>
  <c r="H74" i="25"/>
  <c r="H70" i="25"/>
  <c r="N50" i="15"/>
  <c r="B15" i="15"/>
  <c r="B16" i="15"/>
  <c r="B17" i="15"/>
  <c r="B18" i="15"/>
  <c r="B21" i="15"/>
  <c r="B22" i="15"/>
  <c r="B23" i="15"/>
  <c r="B24" i="15"/>
  <c r="B25" i="15"/>
  <c r="B26" i="15"/>
  <c r="B29" i="15"/>
  <c r="B30" i="15"/>
  <c r="B31" i="15"/>
  <c r="B32" i="15"/>
  <c r="B33" i="15"/>
  <c r="B36" i="15"/>
  <c r="B37" i="15"/>
  <c r="B38" i="15"/>
  <c r="B39" i="15"/>
  <c r="B40" i="15"/>
  <c r="B43" i="15"/>
  <c r="B44" i="15"/>
  <c r="B47" i="15"/>
  <c r="B48" i="15"/>
  <c r="N42" i="15"/>
  <c r="N53" i="15" s="1"/>
  <c r="E42" i="15"/>
  <c r="E53" i="15" s="1"/>
  <c r="H42" i="15"/>
  <c r="H53" i="15" s="1"/>
  <c r="K42" i="15"/>
  <c r="K53" i="15" s="1"/>
  <c r="K28" i="15"/>
  <c r="H28" i="15"/>
  <c r="E28" i="15"/>
  <c r="N28" i="15"/>
  <c r="K35" i="15"/>
  <c r="K50" i="15"/>
  <c r="H35" i="15"/>
  <c r="H50" i="15"/>
  <c r="E35" i="15"/>
  <c r="E50" i="15"/>
  <c r="N35" i="15"/>
  <c r="D9" i="29"/>
  <c r="E9" i="29"/>
  <c r="F9" i="29"/>
  <c r="B70" i="15"/>
  <c r="B69" i="15"/>
  <c r="K88" i="15"/>
  <c r="H88" i="15"/>
  <c r="E88" i="15"/>
  <c r="N88" i="15"/>
  <c r="K81" i="15"/>
  <c r="H81" i="15"/>
  <c r="E81" i="15"/>
  <c r="N81" i="15"/>
  <c r="H74" i="15"/>
  <c r="K74" i="15"/>
  <c r="N74" i="15"/>
  <c r="B72" i="15"/>
  <c r="B68" i="15"/>
  <c r="B80" i="15"/>
  <c r="B79" i="15"/>
  <c r="B77" i="15"/>
  <c r="B76" i="15"/>
  <c r="B75" i="15"/>
  <c r="B87" i="15"/>
  <c r="B86" i="15"/>
  <c r="B84" i="15"/>
  <c r="B83" i="15"/>
  <c r="B82" i="15"/>
  <c r="C5" i="28"/>
  <c r="A28" i="28"/>
  <c r="F8" i="29"/>
  <c r="D8" i="29"/>
  <c r="E8" i="29"/>
  <c r="F7" i="29"/>
  <c r="D7" i="29"/>
  <c r="E7" i="29"/>
  <c r="F6" i="29"/>
  <c r="D6" i="29"/>
  <c r="E6" i="29"/>
  <c r="F5" i="29"/>
  <c r="D5" i="29"/>
  <c r="E5" i="29"/>
  <c r="F8" i="28"/>
  <c r="D8" i="28"/>
  <c r="E8" i="28"/>
  <c r="F7" i="28"/>
  <c r="D7" i="28"/>
  <c r="E7" i="28"/>
  <c r="F6" i="28"/>
  <c r="D6" i="28"/>
  <c r="E6" i="28"/>
  <c r="F5" i="28"/>
  <c r="D5" i="28"/>
  <c r="E5" i="28"/>
  <c r="F13" i="23"/>
  <c r="D13" i="23"/>
  <c r="E13" i="23"/>
  <c r="F12" i="23"/>
  <c r="D12" i="23"/>
  <c r="E12" i="23"/>
  <c r="F11" i="23"/>
  <c r="D11" i="23"/>
  <c r="E11" i="23"/>
  <c r="F10" i="23"/>
  <c r="D10" i="23"/>
  <c r="E10" i="23"/>
  <c r="F9" i="23"/>
  <c r="D9" i="23"/>
  <c r="E9" i="23"/>
  <c r="F8" i="23"/>
  <c r="D8" i="23"/>
  <c r="E8" i="23"/>
  <c r="F7" i="23"/>
  <c r="D7" i="23"/>
  <c r="E7" i="23"/>
  <c r="F6" i="23"/>
  <c r="D6" i="23"/>
  <c r="F5" i="23"/>
  <c r="D5" i="23"/>
  <c r="E5" i="23"/>
  <c r="E6" i="23"/>
  <c r="B74" i="15" l="1"/>
  <c r="H42" i="25"/>
  <c r="H12" i="15" s="1"/>
  <c r="H59" i="25"/>
  <c r="K13" i="15" s="1"/>
  <c r="K20" i="15" s="1"/>
  <c r="K52" i="15" s="1"/>
  <c r="H76" i="25"/>
  <c r="N14" i="15" s="1"/>
  <c r="N20" i="15" s="1"/>
  <c r="B42" i="15"/>
  <c r="C40" i="15" s="1"/>
  <c r="B81" i="15"/>
  <c r="B28" i="15"/>
  <c r="C23" i="15" s="1"/>
  <c r="E89" i="15"/>
  <c r="C45" i="15"/>
  <c r="N89" i="15"/>
  <c r="K89" i="15"/>
  <c r="B35" i="15"/>
  <c r="C33" i="15" s="1"/>
  <c r="B88" i="15"/>
  <c r="H89" i="15"/>
  <c r="H25" i="25"/>
  <c r="E11" i="15" s="1"/>
  <c r="E20" i="15" s="1"/>
  <c r="E52" i="15" s="1"/>
  <c r="E54" i="15" s="1"/>
  <c r="C26" i="15" l="1"/>
  <c r="C29" i="15"/>
  <c r="C31" i="15"/>
  <c r="C32" i="15"/>
  <c r="C21" i="15"/>
  <c r="C38" i="15"/>
  <c r="C43" i="15"/>
  <c r="C24" i="15"/>
  <c r="C22" i="15"/>
  <c r="C36" i="15"/>
  <c r="C39" i="15"/>
  <c r="C47" i="15"/>
  <c r="C44" i="15"/>
  <c r="C25" i="15"/>
  <c r="C30" i="15"/>
  <c r="C37" i="15"/>
  <c r="C46" i="15"/>
  <c r="C48" i="15"/>
  <c r="B12" i="15"/>
  <c r="H20" i="15"/>
  <c r="K54" i="15"/>
  <c r="K56" i="15" s="1"/>
  <c r="K57" i="15" s="1"/>
  <c r="B89" i="15"/>
  <c r="B13" i="15"/>
  <c r="B14" i="15"/>
  <c r="B11" i="15"/>
  <c r="B20" i="15" l="1"/>
  <c r="B52" i="15" s="1"/>
  <c r="B54" i="15" s="1"/>
  <c r="K60" i="15"/>
  <c r="K61" i="15" s="1"/>
  <c r="L20" i="15"/>
  <c r="K66" i="15"/>
  <c r="N52" i="15"/>
  <c r="N54" i="15" s="1"/>
  <c r="N56" i="15" s="1"/>
  <c r="N66" i="15" s="1"/>
  <c r="H52" i="15"/>
  <c r="H54" i="15" s="1"/>
  <c r="H56" i="15" s="1"/>
  <c r="H66" i="15" s="1"/>
  <c r="E56" i="15"/>
  <c r="E57" i="15" s="1"/>
  <c r="C17" i="15" l="1"/>
  <c r="C13" i="15"/>
  <c r="C14" i="15"/>
  <c r="L66" i="15"/>
  <c r="E60" i="15"/>
  <c r="F20" i="15"/>
  <c r="N57" i="15"/>
  <c r="H57" i="15"/>
  <c r="E66" i="15"/>
  <c r="C16" i="15"/>
  <c r="C18" i="15"/>
  <c r="C15" i="15"/>
  <c r="C12" i="15"/>
  <c r="C11" i="15"/>
  <c r="B56" i="15" l="1"/>
  <c r="B57" i="15" s="1"/>
  <c r="B60" i="15" s="1"/>
  <c r="F66" i="15"/>
  <c r="H60" i="15"/>
  <c r="O20" i="15"/>
  <c r="I20" i="15"/>
  <c r="N60" i="15"/>
  <c r="O66" i="15" l="1"/>
  <c r="N61" i="15"/>
  <c r="I66" i="15"/>
  <c r="H61" i="15"/>
  <c r="B66" i="15"/>
  <c r="C66" i="15" s="1"/>
  <c r="E9" i="15" l="1"/>
  <c r="K9" i="15"/>
  <c r="N9" i="15"/>
  <c r="C35" i="15"/>
  <c r="H9" i="15"/>
  <c r="C28" i="15"/>
  <c r="B62" i="15"/>
  <c r="B67" i="15" s="1"/>
  <c r="C20" i="15"/>
  <c r="C42" i="15"/>
  <c r="C50" i="15"/>
  <c r="O61" i="15" l="1"/>
  <c r="C61" i="15"/>
  <c r="L61" i="15"/>
  <c r="I61" i="15"/>
  <c r="F61" i="15"/>
  <c r="C62" i="15"/>
  <c r="N62" i="15"/>
  <c r="N67" i="15" s="1"/>
  <c r="B90" i="15"/>
  <c r="C90" i="15" s="1"/>
  <c r="C67" i="15"/>
  <c r="C65" i="15" s="1"/>
  <c r="C89" i="15"/>
  <c r="E62" i="15" l="1"/>
  <c r="E67" i="15" s="1"/>
  <c r="E90" i="15" s="1"/>
  <c r="F90" i="15" s="1"/>
  <c r="H62" i="15"/>
  <c r="I62" i="15" s="1"/>
  <c r="K62" i="15"/>
  <c r="L62" i="15" s="1"/>
  <c r="O62" i="15"/>
  <c r="N90" i="15"/>
  <c r="O90" i="15" s="1"/>
  <c r="O67" i="15"/>
  <c r="O65" i="15" s="1"/>
  <c r="O89" i="15"/>
  <c r="N65" i="15"/>
  <c r="H67" i="15" l="1"/>
  <c r="F89" i="15"/>
  <c r="F67" i="15"/>
  <c r="F65" i="15" s="1"/>
  <c r="F62" i="15"/>
  <c r="K67" i="15"/>
  <c r="L89" i="15" s="1"/>
  <c r="H65" i="15"/>
  <c r="I89" i="15"/>
  <c r="H90" i="15"/>
  <c r="I90" i="15" s="1"/>
  <c r="I67" i="15"/>
  <c r="I65" i="15" s="1"/>
  <c r="K65" i="15" l="1"/>
  <c r="K90" i="15"/>
  <c r="L90" i="15" s="1"/>
  <c r="L67" i="15"/>
  <c r="L65"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Schuler2</author>
  </authors>
  <commentList>
    <comment ref="A20" authorId="0" shapeId="0" xr:uid="{359F5636-ED98-7E42-A7A3-E96AE5EDE90A}">
      <text>
        <r>
          <rPr>
            <b/>
            <sz val="10"/>
            <color rgb="FF000000"/>
            <rFont val="Calibri"/>
            <family val="2"/>
          </rPr>
          <t>CALCULATION OF PERSONNEL COSTS</t>
        </r>
        <r>
          <rPr>
            <b/>
            <sz val="10"/>
            <color rgb="FF000000"/>
            <rFont val="+mn-lt"/>
            <charset val="1"/>
          </rPr>
          <t>:</t>
        </r>
        <r>
          <rPr>
            <sz val="10"/>
            <color rgb="FF000000"/>
            <rFont val="+mn-lt"/>
            <charset val="1"/>
          </rPr>
          <t xml:space="preserve">
</t>
        </r>
        <r>
          <rPr>
            <sz val="10"/>
            <color rgb="FF000000"/>
            <rFont val="+mn-lt"/>
            <charset val="1"/>
          </rPr>
          <t xml:space="preserve">
</t>
        </r>
        <r>
          <rPr>
            <sz val="10"/>
            <color rgb="FF000000"/>
            <rFont val="Calibri"/>
            <family val="2"/>
          </rPr>
          <t xml:space="preserve">There are two ways to calculate personnel costs:
</t>
        </r>
        <r>
          <rPr>
            <sz val="10"/>
            <color rgb="FF000000"/>
            <rFont val="+mn-lt"/>
            <charset val="1"/>
          </rPr>
          <t xml:space="preserve">
</t>
        </r>
        <r>
          <rPr>
            <sz val="10"/>
            <color rgb="FF000000"/>
            <rFont val="+mn-lt"/>
            <charset val="1"/>
          </rPr>
          <t xml:space="preserve">1) In the separate sheet "Personnel Costs", imputed cost rates are stored for each university according to personnel categories. The degree of employment in % and the number of months must be entered. Proportional personnel costs are calculated from this. These are transferred directly to the project calculation (lines 11 to 14).
</t>
        </r>
        <r>
          <rPr>
            <sz val="10"/>
            <color rgb="FF000000"/>
            <rFont val="+mn-lt"/>
            <charset val="1"/>
          </rPr>
          <t xml:space="preserve">
</t>
        </r>
        <r>
          <rPr>
            <sz val="10"/>
            <color rgb="FF000000"/>
            <rFont val="+mn-lt"/>
            <charset val="1"/>
          </rPr>
          <t>2) Alternatively, the personnel costs can also be entered manually in rows 15 to 18.</t>
        </r>
        <r>
          <rPr>
            <sz val="10"/>
            <color rgb="FF000000"/>
            <rFont val="Calibri"/>
            <family val="2"/>
          </rPr>
          <t xml:space="preserve">
</t>
        </r>
        <r>
          <rPr>
            <sz val="10"/>
            <color rgb="FF000000"/>
            <rFont val="Calibri"/>
            <family val="2"/>
          </rPr>
          <t xml:space="preserve">
</t>
        </r>
        <r>
          <rPr>
            <sz val="10"/>
            <color rgb="FF000000"/>
            <rFont val="+mn-lt"/>
            <charset val="1"/>
          </rPr>
          <t xml:space="preserve">
</t>
        </r>
        <r>
          <rPr>
            <sz val="10"/>
            <color rgb="FF000000"/>
            <rFont val="+mn-lt"/>
            <charset val="1"/>
          </rPr>
          <t xml:space="preserve">
</t>
        </r>
      </text>
    </comment>
    <comment ref="A28" authorId="0" shapeId="0" xr:uid="{E30F2F38-58D6-764F-9243-34B99F7A24A1}">
      <text>
        <r>
          <rPr>
            <b/>
            <sz val="10"/>
            <color rgb="FF000000"/>
            <rFont val="Calibri"/>
            <family val="2"/>
          </rPr>
          <t xml:space="preserve">SPECIFICATIONS FOR ALLOWABLE MATERIAL 
</t>
        </r>
        <r>
          <rPr>
            <sz val="10"/>
            <color rgb="FF000000"/>
            <rFont val="+mn-lt"/>
            <charset val="1"/>
          </rPr>
          <t xml:space="preserve">
</t>
        </r>
        <r>
          <rPr>
            <sz val="10"/>
            <color rgb="FF000000"/>
            <rFont val="Calibri"/>
            <family val="2"/>
          </rPr>
          <t xml:space="preserve">All fields in column A (lines 23 to 28) can be overwritten and labelled as desired. Please give as precise and easily comprehensible designations as possible.
</t>
        </r>
        <r>
          <rPr>
            <sz val="10"/>
            <color rgb="FF000000"/>
            <rFont val="+mn-lt"/>
            <charset val="1"/>
          </rPr>
          <t xml:space="preserve">
</t>
        </r>
        <r>
          <rPr>
            <b/>
            <sz val="10"/>
            <color rgb="FF000000"/>
            <rFont val="Calibri"/>
            <family val="2"/>
          </rPr>
          <t>Examples:</t>
        </r>
        <r>
          <rPr>
            <sz val="10"/>
            <color rgb="FF000000"/>
            <rFont val="Calibri"/>
            <family val="2"/>
          </rPr>
          <t xml:space="preserve">
</t>
        </r>
        <r>
          <rPr>
            <sz val="10"/>
            <color rgb="FF000000"/>
            <rFont val="Calibri"/>
            <family val="2"/>
          </rPr>
          <t xml:space="preserve">Expenses: e.g. travel costs for conference visits, costs for inviting speakers to workshops, costs for catering or other food, etc. Open Access costs, rental costs, insurance, advertising costs, printing costs, etc.
</t>
        </r>
        <r>
          <rPr>
            <sz val="10"/>
            <color rgb="FF000000"/>
            <rFont val="+mn-lt"/>
            <charset val="1"/>
          </rPr>
          <t xml:space="preserve">
</t>
        </r>
        <r>
          <rPr>
            <b/>
            <sz val="10"/>
            <color rgb="FF000000"/>
            <rFont val="Calibri"/>
            <family val="2"/>
          </rPr>
          <t>Principle:</t>
        </r>
        <r>
          <rPr>
            <sz val="10"/>
            <color rgb="FF000000"/>
            <rFont val="Calibri"/>
            <family val="2"/>
          </rPr>
          <t xml:space="preserve">
</t>
        </r>
        <r>
          <rPr>
            <sz val="10"/>
            <color rgb="FF000000"/>
            <rFont val="Calibri"/>
            <family val="2"/>
          </rPr>
          <t xml:space="preserve">1) there are no thresholds for chargeable material costs.
</t>
        </r>
        <r>
          <rPr>
            <sz val="10"/>
            <color rgb="FF000000"/>
            <rFont val="Calibri"/>
            <family val="2"/>
          </rPr>
          <t xml:space="preserve">2) Costs can only be included if they were approved as part of the application and are indispensable for the realisation of the project.
</t>
        </r>
        <r>
          <rPr>
            <sz val="10"/>
            <color rgb="FF000000"/>
            <rFont val="Calibri"/>
            <family val="2"/>
          </rPr>
          <t xml:space="preserve">3) Only state costs that are comprehensible.
</t>
        </r>
        <r>
          <rPr>
            <sz val="10"/>
            <color rgb="FF000000"/>
            <rFont val="Calibri"/>
            <family val="2"/>
          </rPr>
          <t>4) Do not build up reserve items!</t>
        </r>
      </text>
    </comment>
    <comment ref="A35" authorId="0" shapeId="0" xr:uid="{5CCE0F6E-995D-5F4F-95C2-847A8EB66488}">
      <text>
        <r>
          <rPr>
            <b/>
            <sz val="10"/>
            <color rgb="FF000000"/>
            <rFont val="+mn-lt"/>
            <charset val="1"/>
          </rPr>
          <t xml:space="preserve">REQUIREMENTS FOR SUBCONTRACTING
</t>
        </r>
        <r>
          <rPr>
            <sz val="10"/>
            <color rgb="FF000000"/>
            <rFont val="+mn-lt"/>
            <charset val="1"/>
          </rPr>
          <t xml:space="preserve">
</t>
        </r>
        <r>
          <rPr>
            <b/>
            <sz val="10"/>
            <color rgb="FF000000"/>
            <rFont val="+mn-lt"/>
            <charset val="1"/>
          </rPr>
          <t>Explanations:</t>
        </r>
        <r>
          <rPr>
            <sz val="10"/>
            <color rgb="FF000000"/>
            <rFont val="+mn-lt"/>
            <charset val="1"/>
          </rPr>
          <t xml:space="preserve">
</t>
        </r>
        <r>
          <rPr>
            <sz val="10"/>
            <color rgb="FF000000"/>
            <rFont val="+mn-lt"/>
            <charset val="1"/>
          </rPr>
          <t xml:space="preserve">Expenditure on "subcontracting" contracts must be separated from material costs.
</t>
        </r>
        <r>
          <rPr>
            <sz val="10"/>
            <color rgb="FF000000"/>
            <rFont val="+mn-lt"/>
            <charset val="1"/>
          </rPr>
          <t xml:space="preserve">A subcontractor is typically an external company that does work for the DIZH project that cannot be done in-house by the university.
</t>
        </r>
        <r>
          <rPr>
            <sz val="10"/>
            <color rgb="FF000000"/>
            <rFont val="+mn-lt"/>
            <charset val="1"/>
          </rPr>
          <t xml:space="preserve"> 
</t>
        </r>
        <r>
          <rPr>
            <b/>
            <sz val="10"/>
            <color rgb="FF000000"/>
            <rFont val="+mn-lt"/>
            <charset val="1"/>
          </rPr>
          <t>Examples:</t>
        </r>
        <r>
          <rPr>
            <sz val="10"/>
            <color rgb="FF000000"/>
            <rFont val="+mn-lt"/>
            <charset val="1"/>
          </rPr>
          <t xml:space="preserve">
</t>
        </r>
        <r>
          <rPr>
            <sz val="10"/>
            <color rgb="FF000000"/>
            <rFont val="+mn-lt"/>
            <charset val="1"/>
          </rPr>
          <t xml:space="preserve">Programming, consulting, creating web presence, event agencies, etc.
</t>
        </r>
        <r>
          <rPr>
            <sz val="10"/>
            <color rgb="FF000000"/>
            <rFont val="+mn-lt"/>
            <charset val="1"/>
          </rPr>
          <t xml:space="preserve"> 
</t>
        </r>
        <r>
          <rPr>
            <b/>
            <sz val="10"/>
            <color rgb="FF000000"/>
            <rFont val="+mn-lt"/>
            <charset val="1"/>
          </rPr>
          <t>Principle:</t>
        </r>
        <r>
          <rPr>
            <sz val="10"/>
            <color rgb="FF000000"/>
            <rFont val="+mn-lt"/>
            <charset val="1"/>
          </rPr>
          <t xml:space="preserve">
</t>
        </r>
        <r>
          <rPr>
            <sz val="10"/>
            <color rgb="FF000000"/>
            <rFont val="+mn-lt"/>
            <charset val="1"/>
          </rPr>
          <t xml:space="preserve">1) Maximum 20% of the total project costs or a maximum of 100 TCHF.
</t>
        </r>
        <r>
          <rPr>
            <sz val="10"/>
            <color rgb="FF000000"/>
            <rFont val="+mn-lt"/>
            <charset val="1"/>
          </rPr>
          <t xml:space="preserve">2) If available, enclose quotations on the cost composition so that the costs indicated are comprehensible.
</t>
        </r>
        <r>
          <rPr>
            <sz val="10"/>
            <color rgb="FF000000"/>
            <rFont val="+mn-lt"/>
            <charset val="1"/>
          </rPr>
          <t xml:space="preserve">3) Costs can only be included if they were approved as part of the application and are indispensable for the realisation of the project.
</t>
        </r>
        <r>
          <rPr>
            <b/>
            <sz val="10"/>
            <color rgb="FF000000"/>
            <rFont val="+mn-lt"/>
            <charset val="1"/>
          </rPr>
          <t> </t>
        </r>
        <r>
          <rPr>
            <sz val="10"/>
            <color rgb="FF000000"/>
            <rFont val="+mn-lt"/>
            <charset val="1"/>
          </rPr>
          <t xml:space="preserve">
</t>
        </r>
        <r>
          <rPr>
            <b/>
            <sz val="10"/>
            <color rgb="FF000000"/>
            <rFont val="+mn-lt"/>
            <charset val="1"/>
          </rPr>
          <t>Further note:</t>
        </r>
        <r>
          <rPr>
            <sz val="10"/>
            <color rgb="FF000000"/>
            <rFont val="+mn-lt"/>
            <charset val="1"/>
          </rPr>
          <t xml:space="preserve">
</t>
        </r>
        <r>
          <rPr>
            <sz val="10"/>
            <color rgb="FF000000"/>
            <rFont val="+mn-lt"/>
            <charset val="1"/>
          </rPr>
          <t xml:space="preserve">- If an intangible value (e.g. software) arises from the subcontracting, this may lead to an investment requirement under certain circumstances.
</t>
        </r>
        <r>
          <rPr>
            <sz val="10"/>
            <color rgb="FF000000"/>
            <rFont val="+mn-lt"/>
            <charset val="1"/>
          </rPr>
          <t>- Whether an intangible value arises depends on various factors and must be clarified by the finance department of the respective university .</t>
        </r>
      </text>
    </comment>
    <comment ref="A42" authorId="0" shapeId="0" xr:uid="{CA367F4A-81C9-7043-B7A8-B61344D29ACF}">
      <text>
        <r>
          <rPr>
            <b/>
            <sz val="10"/>
            <color rgb="FF000000"/>
            <rFont val="Calibri"/>
            <family val="2"/>
          </rPr>
          <t xml:space="preserve">Specifications for practice partners:
</t>
        </r>
        <r>
          <rPr>
            <sz val="10"/>
            <color rgb="FF000000"/>
            <rFont val="Calibri"/>
            <family val="2"/>
          </rPr>
          <t xml:space="preserve">
</t>
        </r>
        <r>
          <rPr>
            <sz val="10"/>
            <color rgb="FF000000"/>
            <rFont val="Calibri"/>
            <family val="2"/>
          </rPr>
          <t xml:space="preserve">If practice partners are involved in the project, the agreed amounts can be inserted in the lines provided (38-42). It is important to include an agreement, for example in the form of a "letter of intent".
</t>
        </r>
        <r>
          <rPr>
            <sz val="10"/>
            <color rgb="FF000000"/>
            <rFont val="Calibri"/>
            <family val="2"/>
          </rPr>
          <t xml:space="preserve">
</t>
        </r>
        <r>
          <rPr>
            <b/>
            <i/>
            <sz val="10"/>
            <color rgb="FF000000"/>
            <rFont val="Calibri"/>
            <family val="2"/>
          </rPr>
          <t>Funding</t>
        </r>
        <r>
          <rPr>
            <sz val="10"/>
            <color rgb="FF000000"/>
            <rFont val="Calibri"/>
            <family val="2"/>
          </rPr>
          <t xml:space="preserve">:
</t>
        </r>
        <r>
          <rPr>
            <sz val="10"/>
            <color rgb="FF000000"/>
            <rFont val="Calibri"/>
            <family val="2"/>
          </rPr>
          <t xml:space="preserve">At the moment there is no regulation. This means that the universities are currently not allowed to include the in-kind services of the practice partners in the DIZH financial reporting.
</t>
        </r>
        <r>
          <rPr>
            <sz val="10"/>
            <color rgb="FF000000"/>
            <rFont val="Calibri"/>
            <family val="2"/>
          </rPr>
          <t xml:space="preserve">
</t>
        </r>
        <r>
          <rPr>
            <sz val="10"/>
            <color rgb="FF000000"/>
            <rFont val="Calibri"/>
            <family val="2"/>
          </rPr>
          <t xml:space="preserve">Regardless of this, cooperation with practice partners should be sought in the project and declared in this calculation.
</t>
        </r>
        <r>
          <rPr>
            <sz val="10"/>
            <color rgb="FF000000"/>
            <rFont val="Calibri"/>
            <family val="2"/>
          </rPr>
          <t xml:space="preserve">
</t>
        </r>
        <r>
          <rPr>
            <sz val="10"/>
            <color rgb="FF000000"/>
            <rFont val="Calibri"/>
            <family val="2"/>
          </rPr>
          <t>Since the financing is currently not regulated, the share of the practice partners is deducted from the project costs in line 49.</t>
        </r>
      </text>
    </comment>
    <comment ref="A50" authorId="0" shapeId="0" xr:uid="{939915D0-9635-B646-BACC-13EC750C19A1}">
      <text>
        <r>
          <rPr>
            <b/>
            <sz val="10"/>
            <color rgb="FF000000"/>
            <rFont val="+mn-lt"/>
            <charset val="1"/>
          </rPr>
          <t xml:space="preserve">Geräte / Anlagen:
</t>
        </r>
        <r>
          <rPr>
            <b/>
            <sz val="10"/>
            <color rgb="FF000000"/>
            <rFont val="+mn-lt"/>
            <charset val="1"/>
          </rPr>
          <t xml:space="preserve">
</t>
        </r>
        <r>
          <rPr>
            <sz val="10"/>
            <color rgb="FF000000"/>
            <rFont val="Calibri"/>
            <family val="2"/>
          </rPr>
          <t xml:space="preserve">Procurement of equipment, installations and infrastructure that are indispensable for the project and have a useful life of at least one year.
</t>
        </r>
        <r>
          <rPr>
            <sz val="10"/>
            <color rgb="FF000000"/>
            <rFont val="Calibri"/>
            <family val="2"/>
          </rPr>
          <t xml:space="preserve"> 
</t>
        </r>
        <r>
          <rPr>
            <i/>
            <sz val="10"/>
            <color rgb="FF000000"/>
            <rFont val="Calibri"/>
            <family val="2"/>
          </rPr>
          <t>Thresholds:</t>
        </r>
        <r>
          <rPr>
            <sz val="10"/>
            <color rgb="FF000000"/>
            <rFont val="Calibri"/>
            <family val="2"/>
          </rPr>
          <t xml:space="preserve">
</t>
        </r>
        <r>
          <rPr>
            <sz val="10"/>
            <color rgb="FF000000"/>
            <rFont val="Calibri"/>
            <family val="2"/>
          </rPr>
          <t xml:space="preserve">UZH: 10 TCHF
</t>
        </r>
        <r>
          <rPr>
            <sz val="10"/>
            <color rgb="FF000000"/>
            <rFont val="Calibri"/>
            <family val="2"/>
          </rPr>
          <t xml:space="preserve">PHZH, ZHAW, ZHdK: 50 TCHF
</t>
        </r>
        <r>
          <rPr>
            <sz val="10"/>
            <color rgb="FF000000"/>
            <rFont val="Calibri"/>
            <family val="2"/>
          </rPr>
          <t xml:space="preserve"> 
</t>
        </r>
        <r>
          <rPr>
            <sz val="10"/>
            <color rgb="FF000000"/>
            <rFont val="Calibri"/>
            <family val="2"/>
          </rPr>
          <t xml:space="preserve">Purchases exceeding these thresholds must be procured internally at the university and cannot be financed with DIZH funds. However, purchases of equipment &amp; facilities below this threshold may be declared for the DIZH credit.
</t>
        </r>
        <r>
          <rPr>
            <sz val="10"/>
            <color rgb="FF000000"/>
            <rFont val="Calibri"/>
            <family val="2"/>
          </rPr>
          <t xml:space="preserve">Expenditure on equipment rental must also be declared.
</t>
        </r>
        <r>
          <rPr>
            <sz val="10"/>
            <color rgb="FF000000"/>
            <rFont val="Calibri"/>
            <family val="2"/>
          </rPr>
          <t xml:space="preserve"> 
</t>
        </r>
        <r>
          <rPr>
            <i/>
            <sz val="10"/>
            <color rgb="FF000000"/>
            <rFont val="Calibri"/>
            <family val="2"/>
          </rPr>
          <t>Examples:</t>
        </r>
        <r>
          <rPr>
            <sz val="10"/>
            <color rgb="FF000000"/>
            <rFont val="Calibri"/>
            <family val="2"/>
          </rPr>
          <t xml:space="preserve">
</t>
        </r>
        <r>
          <rPr>
            <sz val="10"/>
            <color rgb="FF000000"/>
            <rFont val="Calibri"/>
            <family val="2"/>
          </rPr>
          <t xml:space="preserve">Laboratory equipment, machinery, instruments, tools, hardware (incl. operating software), printers, vehicles, furniture, software, licences, patents, etc.
</t>
        </r>
      </text>
    </comment>
    <comment ref="A52" authorId="0" shapeId="0" xr:uid="{BD78F6C5-3CB6-AE42-996C-9BA88DB5F146}">
      <text>
        <r>
          <rPr>
            <b/>
            <sz val="10"/>
            <color rgb="FF000000"/>
            <rFont val="Tahoma"/>
            <family val="2"/>
          </rPr>
          <t xml:space="preserve">DIRECT PROJECT COSTS (with PP):
</t>
        </r>
        <r>
          <rPr>
            <b/>
            <sz val="10"/>
            <color rgb="FF000000"/>
            <rFont val="Tahoma"/>
            <family val="2"/>
          </rPr>
          <t xml:space="preserve">
</t>
        </r>
        <r>
          <rPr>
            <sz val="10"/>
            <color rgb="FF000000"/>
            <rFont val="Tahoma"/>
            <family val="2"/>
          </rPr>
          <t>The total of all direct project costs - including the share of the practice partners.</t>
        </r>
      </text>
    </comment>
    <comment ref="A53" authorId="0" shapeId="0" xr:uid="{78A13BC8-EF2F-2E40-BF17-8EFAF5132040}">
      <text>
        <r>
          <rPr>
            <sz val="10"/>
            <color rgb="FF000000"/>
            <rFont val="Calibri"/>
            <family val="2"/>
          </rPr>
          <t>As the funding is currently not regulated, the share of the practice partners is deducted from the project costs.</t>
        </r>
      </text>
    </comment>
    <comment ref="A54" authorId="0" shapeId="0" xr:uid="{E04D81A9-0EDB-654C-BB6D-520E32A70F69}">
      <text>
        <r>
          <rPr>
            <b/>
            <sz val="10"/>
            <color rgb="FF000000"/>
            <rFont val="Tahoma"/>
            <family val="2"/>
          </rPr>
          <t xml:space="preserve">DIRECT PROJECT COSTS (without PP):
</t>
        </r>
        <r>
          <rPr>
            <sz val="10"/>
            <color rgb="FF000000"/>
            <rFont val="Tahoma"/>
            <family val="2"/>
          </rPr>
          <t xml:space="preserve">
</t>
        </r>
        <r>
          <rPr>
            <sz val="10"/>
            <color rgb="FF000000"/>
            <rFont val="Tahoma"/>
            <family val="2"/>
          </rPr>
          <t>The total of all direct project costs after deducting the share of the practice partners. This total is relevant for the DIZH project and the project funding is derived from it.</t>
        </r>
      </text>
    </comment>
    <comment ref="A56" authorId="0" shapeId="0" xr:uid="{74E680E4-B4A3-E049-A951-8AA1FA105A95}">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A59" authorId="0" shapeId="0" xr:uid="{1B3D1804-8804-F842-A754-0C3366E20867}">
      <text>
        <r>
          <rPr>
            <b/>
            <sz val="10"/>
            <color rgb="FF000000"/>
            <rFont val="+mn-lt"/>
            <charset val="1"/>
          </rPr>
          <t xml:space="preserve">PROJEKT-FINANZIERUNG:
</t>
        </r>
        <r>
          <rPr>
            <b/>
            <sz val="10"/>
            <color rgb="FF000000"/>
            <rFont val="+mn-lt"/>
            <charset val="1"/>
          </rPr>
          <t xml:space="preserve">
</t>
        </r>
        <r>
          <rPr>
            <b/>
            <sz val="10"/>
            <color rgb="FF000000"/>
            <rFont val="+mn-lt"/>
            <charset val="1"/>
          </rPr>
          <t xml:space="preserve">Erläuterung:
</t>
        </r>
        <r>
          <rPr>
            <sz val="10"/>
            <color rgb="FF000000"/>
            <rFont val="+mn-lt"/>
            <charset val="1"/>
          </rPr>
          <t xml:space="preserve">Finanzierungsnachweise der Gesamt-Projektkosten: Aufgeteilt auf DIZH Sonderkredit und einzubringende Eigenleistungen  der Hochschulen (erforderliches Matching Fund).
</t>
        </r>
        <r>
          <rPr>
            <sz val="10"/>
            <color rgb="FF000000"/>
            <rFont val="+mn-lt"/>
            <charset val="1"/>
          </rPr>
          <t xml:space="preserve">
</t>
        </r>
        <r>
          <rPr>
            <b/>
            <sz val="10"/>
            <color rgb="FF000000"/>
            <rFont val="+mn-lt"/>
            <charset val="1"/>
          </rPr>
          <t xml:space="preserve">Vorgabe für den DIZH Sonderkredit:
</t>
        </r>
        <r>
          <rPr>
            <sz val="10"/>
            <color rgb="FF000000"/>
            <rFont val="+mn-lt"/>
            <charset val="1"/>
          </rPr>
          <t xml:space="preserve">1) Beantragte DIZH Gelder müssen mit mindestens 50% Eigenleistungs-Anteil gedeckt sein (siehe Auszug aus Konzept).
</t>
        </r>
        <r>
          <rPr>
            <sz val="10"/>
            <color rgb="FF000000"/>
            <rFont val="+mn-lt"/>
            <charset val="1"/>
          </rPr>
          <t xml:space="preserve">2) Es dürfen maximal 250 TCHF vom DIZH Sonderkredit beantragt werden. 
</t>
        </r>
        <r>
          <rPr>
            <sz val="10"/>
            <color rgb="FF000000"/>
            <rFont val="+mn-lt"/>
            <charset val="1"/>
          </rPr>
          <t xml:space="preserve">
</t>
        </r>
        <r>
          <rPr>
            <b/>
            <sz val="10"/>
            <color rgb="FF000000"/>
            <rFont val="+mn-lt"/>
            <charset val="1"/>
          </rPr>
          <t xml:space="preserve">Auszug aus Konzept zum Innovationsprogramm: 
</t>
        </r>
        <r>
          <rPr>
            <sz val="10"/>
            <color rgb="FF000000"/>
            <rFont val="+mn-lt"/>
            <charset val="1"/>
          </rPr>
          <t xml:space="preserve">
</t>
        </r>
        <r>
          <rPr>
            <sz val="10"/>
            <color rgb="FF000000"/>
            <rFont val="+mn-lt"/>
            <charset val="1"/>
          </rPr>
          <t xml:space="preserve">Die DIZH-Finanzierung im Innovationsprogramm muss auf der Ebene der Projekte im Verhältnis 50:50 aus anderweitigen Mitteln erbracht werden (Matching Funds, siehe OrgR Art. 26). Valide Eigenleistungen sind die Umschichtung bestehender Erträge der Hochschulen sowie die Neueinwerbung von Drittmitteln (siehe Aktennotiz der Bildungsdirektion vom 23. März 2020; die Auflösung von Reserven steht für das Innovationsprogramm ebenfalls zur Verfügung, siehe Aktennotiz vom 16.06.2020).
</t>
        </r>
        <r>
          <rPr>
            <sz val="10"/>
            <color rgb="FF000000"/>
            <rFont val="+mn-lt"/>
            <charset val="1"/>
          </rPr>
          <t xml:space="preserve">
</t>
        </r>
      </text>
    </comment>
    <comment ref="C66" authorId="0" shapeId="0" xr:uid="{CE98CBBB-2B03-1849-A87F-B1F6B013D85C}">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E66" authorId="0" shapeId="0" xr:uid="{8FDB7969-22F2-2A4C-B28B-3D3EB65D6D37}">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F66" authorId="0" shapeId="0" xr:uid="{490FDE66-F1FC-FB41-B6D5-26F3EE73AE81}">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H66" authorId="0" shapeId="0" xr:uid="{7E687E97-3134-434F-AFEE-4C0CD6F754CE}">
      <text>
        <r>
          <rPr>
            <b/>
            <sz val="10"/>
            <color rgb="FF000000"/>
            <rFont val="+mn-lt"/>
            <charset val="1"/>
          </rPr>
          <t xml:space="preserve">Calculation Overhead:
</t>
        </r>
        <r>
          <rPr>
            <b/>
            <sz val="10"/>
            <color rgb="FF000000"/>
            <rFont val="+mn-lt"/>
            <charset val="1"/>
          </rPr>
          <t xml:space="preserve">
</t>
        </r>
        <r>
          <rPr>
            <sz val="10"/>
            <color rgb="FF000000"/>
            <rFont val="Calibri"/>
            <family val="2"/>
            <scheme val="minor"/>
          </rPr>
          <t>The overhead always amounts to 20% of the total project costs!</t>
        </r>
        <r>
          <rPr>
            <sz val="10"/>
            <color rgb="FF000000"/>
            <rFont val="Calibri"/>
            <family val="2"/>
            <scheme val="minor"/>
          </rPr>
          <t xml:space="preserve">
</t>
        </r>
        <r>
          <rPr>
            <sz val="10"/>
            <color rgb="FF000000"/>
            <rFont val="Calibri"/>
            <family val="2"/>
            <scheme val="minor"/>
          </rPr>
          <t xml:space="preserve">
</t>
        </r>
        <r>
          <rPr>
            <b/>
            <sz val="10"/>
            <color rgb="FF000000"/>
            <rFont val="Calibri"/>
            <family val="2"/>
            <scheme val="minor"/>
          </rPr>
          <t>Explanation:</t>
        </r>
        <r>
          <rPr>
            <b/>
            <sz val="10"/>
            <color rgb="FF000000"/>
            <rFont val="Calibri"/>
            <family val="2"/>
            <scheme val="minor"/>
          </rPr>
          <t xml:space="preserve">
</t>
        </r>
        <r>
          <rPr>
            <sz val="10"/>
            <color rgb="FF000000"/>
            <rFont val="Calibri"/>
            <family val="2"/>
            <scheme val="minor"/>
          </rPr>
          <t>Calculated project costs: 80%</t>
        </r>
        <r>
          <rPr>
            <sz val="10"/>
            <color rgb="FF000000"/>
            <rFont val="Calibri"/>
            <family val="2"/>
            <scheme val="minor"/>
          </rPr>
          <t xml:space="preserve">
</t>
        </r>
        <r>
          <rPr>
            <sz val="10"/>
            <color rgb="FF000000"/>
            <rFont val="Calibri"/>
            <family val="2"/>
            <scheme val="minor"/>
          </rPr>
          <t>+ overhead: 20%</t>
        </r>
        <r>
          <rPr>
            <sz val="10"/>
            <color rgb="FF000000"/>
            <rFont val="Calibri"/>
            <family val="2"/>
            <scheme val="minor"/>
          </rPr>
          <t xml:space="preserve">
</t>
        </r>
        <r>
          <rPr>
            <sz val="10"/>
            <color rgb="FF000000"/>
            <rFont val="Calibri"/>
            <family val="2"/>
            <scheme val="minor"/>
          </rPr>
          <t>= TOTAL PROJECT COSTS: 100%</t>
        </r>
        <r>
          <rPr>
            <sz val="10"/>
            <color rgb="FF000000"/>
            <rFont val="Calibri"/>
            <family val="2"/>
            <scheme val="minor"/>
          </rPr>
          <t xml:space="preserve">
</t>
        </r>
      </text>
    </comment>
    <comment ref="I66" authorId="0" shapeId="0" xr:uid="{161329BE-EAC2-E04C-A879-A0C428E1534D}">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K66" authorId="0" shapeId="0" xr:uid="{1CE6257E-36A7-FF40-970A-D12CA4F99457}">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L66" authorId="0" shapeId="0" xr:uid="{30CF1D89-1C3E-5F45-9A3F-1998473C1F78}">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N66" authorId="0" shapeId="0" xr:uid="{6C8265E5-C4B6-444E-8CDC-9412C28624C8}">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O66" authorId="0" shapeId="0" xr:uid="{97E6C989-B5B1-D74D-9717-41B9175181F4}">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C67" authorId="0" shapeId="0" xr:uid="{ABA76D6C-245D-FF4A-9942-907876BAFDFB}">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F67" authorId="0" shapeId="0" xr:uid="{1C940620-B9B5-3445-B388-963FF0880391}">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I67" authorId="0" shapeId="0" xr:uid="{0BEA9D4A-47A2-5D44-9888-116385990BCD}">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L67" authorId="0" shapeId="0" xr:uid="{994FF178-848A-9747-A46B-17AB7D764C26}">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O67" authorId="0" shapeId="0" xr:uid="{4B310ADF-2E90-C541-AFF5-E52E7683A45F}">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A74" authorId="0" shapeId="0" xr:uid="{369C8EF7-70CA-1843-81DB-71863D96F85E}">
      <text>
        <r>
          <rPr>
            <b/>
            <sz val="10"/>
            <color rgb="FF000000"/>
            <rFont val="Tahoma"/>
            <family val="2"/>
          </rPr>
          <t xml:space="preserve">Dissolution of reserves
</t>
        </r>
        <r>
          <rPr>
            <sz val="10"/>
            <color rgb="FF000000"/>
            <rFont val="+mn-lt"/>
            <charset val="1"/>
          </rPr>
          <t xml:space="preserve">
</t>
        </r>
        <r>
          <rPr>
            <sz val="10"/>
            <color rgb="FF000000"/>
            <rFont val="+mn-lt"/>
            <charset val="1"/>
          </rPr>
          <t xml:space="preserve">Expand with the plus --&gt; use individual input cells. These are automatically totalled.
</t>
        </r>
        <r>
          <rPr>
            <sz val="10"/>
            <color rgb="FF000000"/>
            <rFont val="+mn-lt"/>
            <charset val="1"/>
          </rPr>
          <t xml:space="preserve">Important: Please always enter numbers in the column of the respective university (the total is summed up in column B).
</t>
        </r>
        <r>
          <rPr>
            <sz val="10"/>
            <color rgb="FF000000"/>
            <rFont val="+mn-lt"/>
            <charset val="1"/>
          </rPr>
          <t xml:space="preserve">
</t>
        </r>
        <r>
          <rPr>
            <sz val="10"/>
            <color rgb="FF000000"/>
            <rFont val="+mn-lt"/>
            <charset val="1"/>
          </rPr>
          <t xml:space="preserve">- As a rule, the dissolution of reserves is to be determined at the university management level. </t>
        </r>
      </text>
    </comment>
    <comment ref="A81" authorId="0" shapeId="0" xr:uid="{49F7E1C9-52BF-D64D-96DF-A4F1EBAD006E}">
      <text>
        <r>
          <rPr>
            <b/>
            <sz val="10"/>
            <color rgb="FF000000"/>
            <rFont val="+mn-lt"/>
            <charset val="1"/>
          </rPr>
          <t xml:space="preserve">Redeployment from existing income
</t>
        </r>
        <r>
          <rPr>
            <b/>
            <sz val="10"/>
            <color rgb="FF000000"/>
            <rFont val="+mn-lt"/>
            <charset val="1"/>
          </rPr>
          <t xml:space="preserve">
</t>
        </r>
        <r>
          <rPr>
            <sz val="10"/>
            <color rgb="FF000000"/>
            <rFont val="+mn-lt"/>
            <charset val="1"/>
          </rPr>
          <t xml:space="preserve">Expand with the plus --&gt; use individual input cells. These will be totalled automatically.
</t>
        </r>
        <r>
          <rPr>
            <sz val="10"/>
            <color rgb="FF000000"/>
            <rFont val="+mn-lt"/>
            <charset val="1"/>
          </rPr>
          <t xml:space="preserve">Important: Please always enter figures in the column of the respective university (the total is summed up in column B).
</t>
        </r>
        <r>
          <rPr>
            <sz val="10"/>
            <color rgb="FF000000"/>
            <rFont val="+mn-lt"/>
            <charset val="1"/>
          </rPr>
          <t xml:space="preserve">
</t>
        </r>
        <r>
          <rPr>
            <sz val="10"/>
            <color rgb="FF000000"/>
            <rFont val="+mn-lt"/>
            <charset val="1"/>
          </rPr>
          <t xml:space="preserve">a) Cash benefits (available money to be able to make certain expenditures): 
</t>
        </r>
        <r>
          <rPr>
            <sz val="10"/>
            <color rgb="FF000000"/>
            <rFont val="+mn-lt"/>
            <charset val="1"/>
          </rPr>
          <t xml:space="preserve">- Free university funds of the chair or institute (no earmarked funds) as cash.
</t>
        </r>
        <r>
          <rPr>
            <sz val="10"/>
            <color rgb="FF000000"/>
            <rFont val="+mn-lt"/>
            <charset val="1"/>
          </rPr>
          <t xml:space="preserve">
</t>
        </r>
        <r>
          <rPr>
            <sz val="10"/>
            <color rgb="FF000000"/>
            <rFont val="+mn-lt"/>
            <charset val="1"/>
          </rPr>
          <t xml:space="preserve">b) in-kind services (an already ongoing employment that can possibly be transferred to the project):
</t>
        </r>
        <r>
          <rPr>
            <sz val="10"/>
            <color rgb="FF000000"/>
            <rFont val="+mn-lt"/>
            <charset val="1"/>
          </rPr>
          <t xml:space="preserve">- Personnel deployment of persons (doctoral students, post-docs, assistants) paid from free funds of the chair or institute;
</t>
        </r>
        <r>
          <rPr>
            <sz val="10"/>
            <color rgb="FF000000"/>
            <rFont val="+mn-lt"/>
            <charset val="1"/>
          </rPr>
          <t xml:space="preserve">Monetised by the respective hourly rate, confirmed by the respective supervisor or also deposited cost split to the DIZH project.
</t>
        </r>
        <r>
          <rPr>
            <sz val="10"/>
            <color rgb="FF000000"/>
            <rFont val="+mn-lt"/>
            <charset val="1"/>
          </rPr>
          <t xml:space="preserve">
</t>
        </r>
        <r>
          <rPr>
            <sz val="10"/>
            <color rgb="FF000000"/>
            <rFont val="+mn-lt"/>
            <charset val="1"/>
          </rPr>
          <t xml:space="preserve">- Work performance of the chair holder/professor (if it is not a third-party funded professorship or is charged on);
</t>
        </r>
        <r>
          <rPr>
            <sz val="10"/>
            <color rgb="FF000000"/>
            <rFont val="+mn-lt"/>
            <charset val="1"/>
          </rPr>
          <t xml:space="preserve">Monetised by the respective hourly rate, confirmed by the applicant himself/herself. </t>
        </r>
      </text>
    </comment>
    <comment ref="A88" authorId="0" shapeId="0" xr:uid="{257324F7-D7F7-2A40-BBA4-0A5BA69012DB}">
      <text>
        <r>
          <rPr>
            <b/>
            <i/>
            <sz val="10"/>
            <color rgb="FF000000"/>
            <rFont val="+mn-lt"/>
            <charset val="1"/>
          </rPr>
          <t xml:space="preserve">Third-party funds acquired/to be acquired
</t>
        </r>
        <r>
          <rPr>
            <sz val="10"/>
            <color rgb="FF000000"/>
            <rFont val="+mn-lt"/>
            <charset val="1"/>
          </rPr>
          <t xml:space="preserve">
</t>
        </r>
        <r>
          <rPr>
            <sz val="10"/>
            <color rgb="FF000000"/>
            <rFont val="+mn-lt"/>
            <charset val="1"/>
          </rPr>
          <t xml:space="preserve">In each case, the entire third-party funding is taken into account (or all expenses booked on it, be it operating or personnel expenses) The following third-party funding can be used:
</t>
        </r>
        <r>
          <rPr>
            <sz val="10"/>
            <color rgb="FF000000"/>
            <rFont val="+mn-lt"/>
            <charset val="1"/>
          </rPr>
          <t xml:space="preserve">
</t>
        </r>
        <r>
          <rPr>
            <sz val="10"/>
            <color rgb="FF000000"/>
            <rFont val="+mn-lt"/>
            <charset val="1"/>
          </rPr>
          <t xml:space="preserve">- Third-party funds (no earmarked funds) with direct reference to the project topic (according to DIZH regulations)
</t>
        </r>
        <r>
          <rPr>
            <sz val="10"/>
            <color rgb="FF000000"/>
            <rFont val="+mn-lt"/>
            <charset val="1"/>
          </rPr>
          <t xml:space="preserve">- Third-party funds that are provided by project partners (e.g. cash contributions from practice partners) and end up in a third-party funds account.
</t>
        </r>
        <r>
          <rPr>
            <sz val="10"/>
            <color rgb="FF000000"/>
            <rFont val="+mn-lt"/>
            <charset val="1"/>
          </rPr>
          <t xml:space="preserve">- Third-party funds for which the funder has agreed to a reallocation.
</t>
        </r>
        <r>
          <rPr>
            <sz val="10"/>
            <color rgb="FF000000"/>
            <rFont val="+mn-lt"/>
            <charset val="1"/>
          </rPr>
          <t xml:space="preserve"> 
</t>
        </r>
        <r>
          <rPr>
            <sz val="10"/>
            <color rgb="FF000000"/>
            <rFont val="+mn-lt"/>
            <charset val="1"/>
          </rPr>
          <t xml:space="preserve">If only a (partial) deployment of personnel by persons financed by third-party funding is to be taken into account and not the entire third-party funding, there are the following possibilities:
</t>
        </r>
        <r>
          <rPr>
            <sz val="10"/>
            <color rgb="FF000000"/>
            <rFont val="+mn-lt"/>
            <charset val="1"/>
          </rPr>
          <t xml:space="preserve">
</t>
        </r>
        <r>
          <rPr>
            <sz val="10"/>
            <color rgb="FF000000"/>
            <rFont val="+mn-lt"/>
            <charset val="1"/>
          </rPr>
          <t xml:space="preserve">- Personnel deployment of persons (doctoral students, post-docs, assistants) paid from third-party funds with direct reference to the project topic; monetarised by respective hourly rate, confirmed by the respective supervisor.
</t>
        </r>
        <r>
          <rPr>
            <sz val="10"/>
            <color rgb="FF000000"/>
            <rFont val="+mn-lt"/>
            <charset val="1"/>
          </rPr>
          <t xml:space="preserve">- Personnel deployment of persons (doctoral students, post-docs, assistants) paid from third-party funds for which the funder has agreed to a reallocation; monetarised by the respective hourly rate, confirmed by the respective supervisor.
</t>
        </r>
        <r>
          <rPr>
            <sz val="10"/>
            <color rgb="FF000000"/>
            <rFont val="+mn-lt"/>
            <charset val="1"/>
          </rPr>
          <t xml:space="preserve">- Staff deployment of (endowed/third-party funded) professorships; the donor must have approved the reassignment, unless already regulated in the endowment agreement, etc: Monetised by respective hourly rate, confirmed by respective supervisor.
</t>
        </r>
        <r>
          <rPr>
            <sz val="10"/>
            <color rgb="FF000000"/>
            <rFont val="+mn-lt"/>
            <charset val="1"/>
          </rPr>
          <t xml:space="preserve"> 
</t>
        </r>
        <r>
          <rPr>
            <sz val="10"/>
            <color rgb="FF000000"/>
            <rFont val="+mn-lt"/>
            <charset val="1"/>
          </rPr>
          <t xml:space="preserve">The following applies to ZHAW funding shares: At least 6.6% of the total costs must be demonstrated in the form of third-party funds acquired.
</t>
        </r>
      </text>
    </comment>
    <comment ref="A89" authorId="0" shapeId="0" xr:uid="{65888F42-25EC-0E41-ACFF-C9DE2B63DC56}">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B89" authorId="0" shapeId="0" xr:uid="{724A8640-0FE2-F145-84E6-03E9C31C5506}">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E89" authorId="0" shapeId="0" xr:uid="{F0E2EB36-212E-3948-A8A0-4D165174B82A}">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H89" authorId="0" shapeId="0" xr:uid="{9D3DDB91-EFEA-BD40-84DB-A8DCA105AE73}">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K89" authorId="0" shapeId="0" xr:uid="{8ACBC405-5051-8D47-8264-B2319E86D36D}">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N89" authorId="0" shapeId="0" xr:uid="{60F622C7-A71C-9D4C-A503-905B6528D587}">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A90" authorId="0" shapeId="0" xr:uid="{9F9AE615-642B-A743-B4C7-9F86747083C0}">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B90" authorId="0" shapeId="0" xr:uid="{E92774C2-C3E7-1A48-B3E3-F79A121EBD87}">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E90" authorId="0" shapeId="0" xr:uid="{AE07CF47-86E0-624F-BBF5-3656C518C02E}">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H90" authorId="0" shapeId="0" xr:uid="{E3156645-35AE-0049-98EB-007589C31938}">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K90" authorId="0" shapeId="0" xr:uid="{6A17F478-CE34-F94B-927B-C8CDD374A655}">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N90" authorId="0" shapeId="0" xr:uid="{C147B655-C7B4-974D-B0F6-3F92E9D407BE}">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Schuler2</author>
    <author>Daniel Schuler</author>
  </authors>
  <commentList>
    <comment ref="B11" authorId="0" shapeId="0" xr:uid="{9BDE2CFC-84DD-4843-8D11-27A7D0E5217B}">
      <text>
        <r>
          <rPr>
            <b/>
            <sz val="10"/>
            <color rgb="FF000000"/>
            <rFont val="+mn-lt"/>
            <charset val="1"/>
          </rPr>
          <t xml:space="preserve">Name of the Person:
</t>
        </r>
        <r>
          <rPr>
            <b/>
            <sz val="10"/>
            <color rgb="FF000000"/>
            <rFont val="+mn-lt"/>
            <charset val="1"/>
          </rPr>
          <t xml:space="preserve">
</t>
        </r>
        <r>
          <rPr>
            <sz val="10"/>
            <color rgb="FF000000"/>
            <rFont val="Calibri"/>
            <family val="2"/>
          </rPr>
          <t xml:space="preserve">Name of the employee. Is not relevant for DIZH and does not have to be filled in, but can serve as an aid for the applicant. 
</t>
        </r>
        <r>
          <rPr>
            <sz val="10"/>
            <color rgb="FF000000"/>
            <rFont val="+mn-lt"/>
            <charset val="1"/>
          </rPr>
          <t xml:space="preserve">
</t>
        </r>
      </text>
    </comment>
    <comment ref="C11" authorId="0" shapeId="0" xr:uid="{9F6CFC97-56BA-EA4E-A352-9D93FD9AE6A6}">
      <text>
        <r>
          <rPr>
            <b/>
            <sz val="10"/>
            <color rgb="FF000000"/>
            <rFont val="Calibri"/>
            <family val="2"/>
          </rPr>
          <t xml:space="preserve">Personal category
</t>
        </r>
        <r>
          <rPr>
            <sz val="10"/>
            <color rgb="FF000000"/>
            <rFont val="+mn-lt"/>
            <charset val="1"/>
          </rPr>
          <t xml:space="preserve">
</t>
        </r>
        <r>
          <rPr>
            <b/>
            <sz val="10"/>
            <color rgb="FF000000"/>
            <rFont val="+mn-lt"/>
            <charset val="1"/>
          </rPr>
          <t xml:space="preserve">
</t>
        </r>
        <r>
          <rPr>
            <sz val="10"/>
            <color rgb="FF000000"/>
            <rFont val="Calibri"/>
            <family val="2"/>
          </rPr>
          <t xml:space="preserve">For UZH staff, only three categories are available on the DROP-DOWN menu:
</t>
        </r>
        <r>
          <rPr>
            <sz val="10"/>
            <color rgb="FF000000"/>
            <rFont val="Calibri"/>
            <family val="2"/>
          </rPr>
          <t xml:space="preserve">
</t>
        </r>
        <r>
          <rPr>
            <sz val="10"/>
            <color rgb="FF000000"/>
            <rFont val="Calibri"/>
            <family val="2"/>
            <scheme val="minor"/>
          </rPr>
          <t xml:space="preserve">1) Auxiliary assistants:
</t>
        </r>
        <r>
          <rPr>
            <sz val="10"/>
            <color rgb="FF000000"/>
            <rFont val="Calibri"/>
            <family val="2"/>
            <scheme val="minor"/>
          </rPr>
          <t>Auxiliary assistants without bachelor’s degree:</t>
        </r>
        <r>
          <rPr>
            <sz val="10"/>
            <color rgb="FF000000"/>
            <rFont val="Calibri"/>
            <family val="2"/>
            <scheme val="minor"/>
          </rPr>
          <t xml:space="preserve"> </t>
        </r>
        <r>
          <rPr>
            <sz val="10"/>
            <color rgb="FF000000"/>
            <rFont val="Calibri"/>
            <family val="2"/>
            <scheme val="minor"/>
          </rPr>
          <t xml:space="preserve">Salary class 10, salary levels 03, with an annual salary of CHF 73'264 for a 100% workload (incl. 14% social benefits).
</t>
        </r>
        <r>
          <rPr>
            <sz val="10"/>
            <color rgb="FF000000"/>
            <rFont val="Calibri"/>
            <family val="2"/>
            <scheme val="minor"/>
          </rPr>
          <t>Auxiliary assistants with bachelor’s degree:</t>
        </r>
        <r>
          <rPr>
            <sz val="10"/>
            <color rgb="FF000000"/>
            <rFont val="Calibri"/>
            <family val="2"/>
            <scheme val="minor"/>
          </rPr>
          <t xml:space="preserve"> </t>
        </r>
        <r>
          <rPr>
            <sz val="10"/>
            <color rgb="FF000000"/>
            <rFont val="Calibri"/>
            <family val="2"/>
            <scheme val="minor"/>
          </rPr>
          <t xml:space="preserve">Salary grade 10, salary levels 03, with an annual salary of CHF 84'847 for a 100% workload (incl. 14% social benefits).
</t>
        </r>
        <r>
          <rPr>
            <sz val="10"/>
            <color rgb="FF000000"/>
            <rFont val="Calibri"/>
            <family val="2"/>
            <scheme val="minor"/>
          </rPr>
          <t xml:space="preserve">
</t>
        </r>
        <r>
          <rPr>
            <sz val="10"/>
            <color rgb="FF000000"/>
            <rFont val="Calibri"/>
            <family val="2"/>
            <scheme val="minor"/>
          </rPr>
          <t xml:space="preserve">2) PhD students:
</t>
        </r>
        <r>
          <rPr>
            <sz val="10"/>
            <color rgb="FF000000"/>
            <rFont val="Calibri"/>
            <family val="2"/>
            <scheme val="minor"/>
          </rPr>
          <t xml:space="preserve">According to UZH classification guidelines, these students can have a 60% workload, which results in the following annual salaries (incl. 14.5 % social benefits):
</t>
        </r>
        <r>
          <rPr>
            <sz val="10"/>
            <color rgb="FF000000"/>
            <rFont val="Calibri"/>
            <family val="2"/>
            <scheme val="minor"/>
          </rPr>
          <t xml:space="preserve">
</t>
        </r>
        <r>
          <rPr>
            <sz val="10"/>
            <color rgb="FF000000"/>
            <rFont val="Calibri"/>
            <family val="2"/>
            <scheme val="minor"/>
          </rPr>
          <t xml:space="preserve">PhD students 1st year -&gt; CHF 89'768 / with 60% Pensum: CHF 53'861
</t>
        </r>
        <r>
          <rPr>
            <sz val="10"/>
            <color rgb="FF000000"/>
            <rFont val="Calibri"/>
            <family val="2"/>
            <scheme val="minor"/>
          </rPr>
          <t xml:space="preserve">PhD students 2nd year -&gt; CHF 92'631 / with 60% Pensum: CHF 55'578
</t>
        </r>
        <r>
          <rPr>
            <sz val="10"/>
            <color rgb="FF000000"/>
            <rFont val="Calibri"/>
            <family val="2"/>
            <scheme val="minor"/>
          </rPr>
          <t xml:space="preserve">PhD students 3rd and 4th year -&gt; CHF 95'431 / 60% Pensum: CHF 57296
</t>
        </r>
        <r>
          <rPr>
            <sz val="10"/>
            <color rgb="FF000000"/>
            <rFont val="Calibri"/>
            <family val="2"/>
            <scheme val="minor"/>
          </rPr>
          <t xml:space="preserve">The workload must be adjusted in column E. Mostly: 60%!
</t>
        </r>
        <r>
          <rPr>
            <sz val="10"/>
            <color rgb="FF000000"/>
            <rFont val="Calibri"/>
            <family val="2"/>
            <scheme val="minor"/>
          </rPr>
          <t xml:space="preserve">
</t>
        </r>
        <r>
          <rPr>
            <sz val="10"/>
            <color rgb="FF000000"/>
            <rFont val="Calibri"/>
            <family val="2"/>
            <scheme val="minor"/>
          </rPr>
          <t xml:space="preserve">Reserach assistants: Salary grade 17, salary level 03, with an annual salary (incl. 15% social benefits) of CHF 108'184 for a 100% workload.
</t>
        </r>
        <r>
          <rPr>
            <sz val="10"/>
            <color rgb="FF000000"/>
            <rFont val="Calibri"/>
            <family val="2"/>
            <scheme val="minor"/>
          </rPr>
          <t xml:space="preserve">
</t>
        </r>
        <r>
          <rPr>
            <sz val="10"/>
            <color rgb="FF000000"/>
            <rFont val="Calibri"/>
            <family val="2"/>
            <scheme val="minor"/>
          </rPr>
          <t>Post Docs: Salary grade 18, salary level 03, with an annual salary (incl. 15% social benefits) of CHF 115'276 for a 100% workload.</t>
        </r>
        <r>
          <rPr>
            <sz val="10"/>
            <color rgb="FF000000"/>
            <rFont val="Calibri"/>
            <family val="2"/>
            <scheme val="minor"/>
          </rPr>
          <t xml:space="preserve"> </t>
        </r>
        <r>
          <rPr>
            <sz val="10"/>
            <color rgb="FF000000"/>
            <rFont val="Calibri"/>
            <family val="2"/>
          </rPr>
          <t xml:space="preserve">.
</t>
        </r>
        <r>
          <rPr>
            <sz val="10"/>
            <color rgb="FF000000"/>
            <rFont val="Calibri"/>
            <family val="2"/>
          </rPr>
          <t xml:space="preserve">
</t>
        </r>
        <r>
          <rPr>
            <sz val="10"/>
            <color rgb="FF000000"/>
            <rFont val="Calibri"/>
            <family val="2"/>
          </rPr>
          <t xml:space="preserve">All other staff categories can be entered manually in the lines provided. </t>
        </r>
      </text>
    </comment>
    <comment ref="D11" authorId="0" shapeId="0" xr:uid="{1D0FEC8B-DC9A-CB48-8909-B2DAF32EC0BC}">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within the project
</t>
        </r>
      </text>
    </comment>
    <comment ref="E11" authorId="0" shapeId="0" xr:uid="{120BD10B-C41D-DD41-A3CC-BA5663BCC22C}">
      <text>
        <r>
          <rPr>
            <b/>
            <sz val="10"/>
            <color rgb="FF000000"/>
            <rFont val="+mn-lt"/>
            <charset val="1"/>
          </rPr>
          <t xml:space="preserve">Degree of employment: </t>
        </r>
        <r>
          <rPr>
            <sz val="10"/>
            <color rgb="FF000000"/>
            <rFont val="+mn-lt"/>
            <charset val="1"/>
          </rPr>
          <t>The "degree of employment" of the staff member in the project in %.</t>
        </r>
      </text>
    </comment>
    <comment ref="F11" authorId="0" shapeId="0" xr:uid="{9FF04BBB-1E40-D945-BA20-D1B8ADB33CC9}">
      <text>
        <r>
          <rPr>
            <b/>
            <sz val="10"/>
            <color rgb="FF000000"/>
            <rFont val="+mn-lt"/>
            <charset val="1"/>
          </rPr>
          <t>Months</t>
        </r>
        <r>
          <rPr>
            <sz val="10"/>
            <color rgb="FF000000"/>
            <rFont val="+mn-lt"/>
            <charset val="1"/>
          </rPr>
          <t xml:space="preserve">: The employment duration of the employee in months.
</t>
        </r>
      </text>
    </comment>
    <comment ref="G11" authorId="0" shapeId="0" xr:uid="{6D45CB82-23CB-2B4F-9D13-F313863DCFE6}">
      <text>
        <r>
          <rPr>
            <b/>
            <i/>
            <sz val="10"/>
            <color rgb="FF000000"/>
            <rFont val="+mn-lt"/>
            <charset val="1"/>
          </rPr>
          <t xml:space="preserve">Annual costs:
</t>
        </r>
        <r>
          <rPr>
            <b/>
            <sz val="10"/>
            <color rgb="FF000000"/>
            <rFont val="+mn-lt"/>
            <charset val="1"/>
          </rPr>
          <t xml:space="preserve">
</t>
        </r>
        <r>
          <rPr>
            <i/>
            <sz val="10"/>
            <color rgb="FF000000"/>
            <rFont val="+mn-lt"/>
            <charset val="1"/>
          </rPr>
          <t>white fields</t>
        </r>
        <r>
          <rPr>
            <sz val="10"/>
            <color rgb="FF000000"/>
            <rFont val="+mn-lt"/>
            <charset val="1"/>
          </rPr>
          <t xml:space="preserve">: The wage costs are automatically taken over according to the selected personnel category. 
</t>
        </r>
        <r>
          <rPr>
            <sz val="10"/>
            <color rgb="FF000000"/>
            <rFont val="+mn-lt"/>
            <charset val="1"/>
          </rPr>
          <t xml:space="preserve">
</t>
        </r>
        <r>
          <rPr>
            <i/>
            <sz val="10"/>
            <color rgb="FF000000"/>
            <rFont val="+mn-lt"/>
            <charset val="1"/>
          </rPr>
          <t>orange fields</t>
        </r>
        <r>
          <rPr>
            <sz val="10"/>
            <color rgb="FF000000"/>
            <rFont val="+mn-lt"/>
            <charset val="1"/>
          </rPr>
          <t xml:space="preserve">: The annual costs can be entered manually.
</t>
        </r>
      </text>
    </comment>
    <comment ref="H11" authorId="0" shapeId="0" xr:uid="{EEE2209B-F2FB-0E46-82DC-BDA5BC2F35D3}">
      <text>
        <r>
          <rPr>
            <b/>
            <i/>
            <sz val="10"/>
            <color rgb="FF000000"/>
            <rFont val="+mn-lt"/>
            <charset val="1"/>
          </rPr>
          <t>Proportional project costs:</t>
        </r>
        <r>
          <rPr>
            <b/>
            <sz val="10"/>
            <color rgb="FF000000"/>
            <rFont val="+mn-lt"/>
            <charset val="1"/>
          </rPr>
          <t xml:space="preserve">
</t>
        </r>
        <r>
          <rPr>
            <sz val="10"/>
            <color rgb="FF000000"/>
            <rFont val="+mn-lt"/>
            <charset val="1"/>
          </rPr>
          <t>The annual costs in relation to the selected employment level and the number of months.</t>
        </r>
      </text>
    </comment>
    <comment ref="A25" authorId="0" shapeId="0" xr:uid="{29ACAFBD-E87C-9145-A4D2-268F2EF1785E}">
      <text>
        <r>
          <rPr>
            <b/>
            <i/>
            <sz val="10"/>
            <color rgb="FF000000"/>
            <rFont val="Calibri"/>
            <family val="2"/>
          </rPr>
          <t>Personnel costs UZH:</t>
        </r>
        <r>
          <rPr>
            <sz val="10"/>
            <color rgb="FF000000"/>
            <rFont val="Calibri"/>
            <family val="2"/>
          </rPr>
          <t xml:space="preserve">
</t>
        </r>
        <r>
          <rPr>
            <sz val="10"/>
            <color rgb="FF000000"/>
            <rFont val="Calibri"/>
            <family val="2"/>
          </rPr>
          <t xml:space="preserve">
</t>
        </r>
        <r>
          <rPr>
            <b/>
            <sz val="10"/>
            <color rgb="FF000000"/>
            <rFont val="Calibri"/>
            <family val="2"/>
          </rPr>
          <t>Person:</t>
        </r>
        <r>
          <rPr>
            <sz val="10"/>
            <color rgb="FF000000"/>
            <rFont val="Calibri"/>
            <family val="2"/>
          </rPr>
          <t xml:space="preserve"> Name of the employee. This information is not relevant for the DIZH and need not be filled in; however, it can serve as an aid for the applicant.
</t>
        </r>
        <r>
          <rPr>
            <b/>
            <sz val="10"/>
            <color rgb="FF000000"/>
            <rFont val="Calibri"/>
            <family val="2"/>
          </rPr>
          <t xml:space="preserve">Personnel category: </t>
        </r>
        <r>
          <rPr>
            <sz val="10"/>
            <color rgb="FF000000"/>
            <rFont val="Calibri"/>
            <family val="2"/>
          </rPr>
          <t xml:space="preserve">DROP-DOWN of the personnel category according to UZH specifications. 
</t>
        </r>
        <r>
          <rPr>
            <sz val="10"/>
            <color rgb="FF000000"/>
            <rFont val="Calibri"/>
            <family val="2"/>
          </rPr>
          <t xml:space="preserve">
</t>
        </r>
        <r>
          <rPr>
            <b/>
            <sz val="10"/>
            <color rgb="FF000000"/>
            <rFont val="Calibri"/>
            <family val="2"/>
          </rPr>
          <t>Task</t>
        </r>
        <r>
          <rPr>
            <sz val="10"/>
            <color rgb="FF000000"/>
            <rFont val="Calibri"/>
            <family val="2"/>
          </rPr>
          <t xml:space="preserve">: Role within the project 
</t>
        </r>
        <r>
          <rPr>
            <b/>
            <sz val="10"/>
            <color rgb="FF000000"/>
            <rFont val="Calibri"/>
            <family val="2"/>
          </rPr>
          <t>Degree of employment:</t>
        </r>
        <r>
          <rPr>
            <sz val="10"/>
            <color rgb="FF000000"/>
            <rFont val="Calibri"/>
            <family val="2"/>
          </rPr>
          <t xml:space="preserve"> The "degree of employment" of the project employee in %.  
</t>
        </r>
        <r>
          <rPr>
            <b/>
            <sz val="10"/>
            <color rgb="FF000000"/>
            <rFont val="Calibri"/>
            <family val="2"/>
          </rPr>
          <t>Months</t>
        </r>
        <r>
          <rPr>
            <sz val="10"/>
            <color rgb="FF000000"/>
            <rFont val="Calibri"/>
            <family val="2"/>
          </rPr>
          <t xml:space="preserve">: Employee’s employment duration in months.
</t>
        </r>
        <r>
          <rPr>
            <sz val="10"/>
            <color rgb="FF000000"/>
            <rFont val="Calibri"/>
            <family val="2"/>
          </rPr>
          <t xml:space="preserve">
</t>
        </r>
        <r>
          <rPr>
            <b/>
            <sz val="10"/>
            <color rgb="FF000000"/>
            <rFont val="Calibri"/>
            <family val="2"/>
          </rPr>
          <t xml:space="preserve">Annual costs: 
</t>
        </r>
        <r>
          <rPr>
            <i/>
            <sz val="10"/>
            <color rgb="FF000000"/>
            <rFont val="Calibri"/>
            <family val="2"/>
          </rPr>
          <t>White fields</t>
        </r>
        <r>
          <rPr>
            <sz val="10"/>
            <color rgb="FF000000"/>
            <rFont val="Calibri"/>
            <family val="2"/>
          </rPr>
          <t xml:space="preserve">: The wage costs are entered automatically according to the selected personnel category.
</t>
        </r>
        <r>
          <rPr>
            <i/>
            <sz val="10"/>
            <color rgb="FF000000"/>
            <rFont val="Calibri"/>
            <family val="2"/>
          </rPr>
          <t>Orange fields:</t>
        </r>
        <r>
          <rPr>
            <sz val="10"/>
            <color rgb="FF000000"/>
            <rFont val="Calibri"/>
            <family val="2"/>
          </rPr>
          <t xml:space="preserve"> The annual costs can be entered manually.
</t>
        </r>
        <r>
          <rPr>
            <sz val="10"/>
            <color rgb="FF000000"/>
            <rFont val="Calibri"/>
            <family val="2"/>
          </rPr>
          <t xml:space="preserve">
</t>
        </r>
        <r>
          <rPr>
            <i/>
            <sz val="10"/>
            <color rgb="FF000000"/>
            <rFont val="Calibri"/>
            <family val="2"/>
          </rPr>
          <t>Proportional project costs:</t>
        </r>
        <r>
          <rPr>
            <sz val="10"/>
            <color rgb="FF000000"/>
            <rFont val="Calibri"/>
            <family val="2"/>
          </rPr>
          <t xml:space="preserve">
</t>
        </r>
        <r>
          <rPr>
            <sz val="10"/>
            <color rgb="FF000000"/>
            <rFont val="Calibri"/>
            <family val="2"/>
          </rPr>
          <t xml:space="preserve">The annual costs in relation to the selected employment level and the number of months. The total is transferred directly to "DIZH Innovationsprogramme Calc”.
</t>
        </r>
        <r>
          <rPr>
            <sz val="10"/>
            <color rgb="FF000000"/>
            <rFont val="Calibri"/>
            <family val="2"/>
          </rPr>
          <t xml:space="preserve">
</t>
        </r>
        <r>
          <rPr>
            <sz val="10"/>
            <color rgb="FF000000"/>
            <rFont val="Calibri"/>
            <family val="2"/>
          </rPr>
          <t xml:space="preserve">To ensure that the costs are explicable, details can be entered in the comment columns. </t>
        </r>
      </text>
    </comment>
    <comment ref="B28" authorId="0" shapeId="0" xr:uid="{D4F348E7-8D86-3B47-B422-BE411BFF52D8}">
      <text>
        <r>
          <rPr>
            <b/>
            <sz val="10"/>
            <color rgb="FF000000"/>
            <rFont val="+mn-lt"/>
            <charset val="1"/>
          </rPr>
          <t xml:space="preserve">Name of the Person:
</t>
        </r>
        <r>
          <rPr>
            <b/>
            <sz val="10"/>
            <color rgb="FF000000"/>
            <rFont val="+mn-lt"/>
            <charset val="1"/>
          </rPr>
          <t xml:space="preserve">
</t>
        </r>
        <r>
          <rPr>
            <sz val="10"/>
            <color rgb="FF000000"/>
            <rFont val="Calibri"/>
            <family val="2"/>
          </rPr>
          <t xml:space="preserve">Name of the employee. Is not relevant for DIZH and does not have to be filled in, but can serve as an aid for the applicant. 
</t>
        </r>
        <r>
          <rPr>
            <sz val="10"/>
            <color rgb="FF000000"/>
            <rFont val="+mn-lt"/>
            <charset val="1"/>
          </rPr>
          <t xml:space="preserve">
</t>
        </r>
      </text>
    </comment>
    <comment ref="C28" authorId="0" shapeId="0" xr:uid="{86B71A82-C25F-044A-AB39-41AC61619685}">
      <text>
        <r>
          <rPr>
            <b/>
            <sz val="10"/>
            <color rgb="FF000000"/>
            <rFont val="+mn-lt"/>
            <charset val="1"/>
          </rPr>
          <t xml:space="preserve">Personnel category:
</t>
        </r>
        <r>
          <rPr>
            <sz val="10"/>
            <color rgb="FF000000"/>
            <rFont val="+mn-lt"/>
            <charset val="1"/>
          </rPr>
          <t xml:space="preserve">
</t>
        </r>
        <r>
          <rPr>
            <sz val="10"/>
            <color rgb="FF000000"/>
            <rFont val="+mn-lt"/>
            <charset val="1"/>
          </rPr>
          <t xml:space="preserve">DROP-DOWN of the personnel category according to ZHAW specifications.
</t>
        </r>
      </text>
    </comment>
    <comment ref="D28" authorId="0" shapeId="0" xr:uid="{4E991E1A-03B3-5A4C-8866-DA87AB992811}">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of the employee within the project
</t>
        </r>
      </text>
    </comment>
    <comment ref="E28" authorId="0" shapeId="0" xr:uid="{95C9F4E0-47DD-A744-8665-89576A758FF5}">
      <text>
        <r>
          <rPr>
            <b/>
            <sz val="10"/>
            <color rgb="FF000000"/>
            <rFont val="+mn-lt"/>
            <charset val="1"/>
          </rPr>
          <t xml:space="preserve">Hrs: </t>
        </r>
        <r>
          <rPr>
            <sz val="10"/>
            <color rgb="FF000000"/>
            <rFont val="+mn-lt"/>
            <charset val="1"/>
          </rPr>
          <t>Hours of the staff member for the project (e.g. according to the project plan).</t>
        </r>
      </text>
    </comment>
    <comment ref="G28" authorId="0" shapeId="0" xr:uid="{AE1B9A71-969F-724F-B103-A6E109A4D155}">
      <text>
        <r>
          <rPr>
            <b/>
            <sz val="10"/>
            <color rgb="FF000000"/>
            <rFont val="+mn-lt"/>
            <charset val="1"/>
          </rPr>
          <t xml:space="preserve">Hrs rate:
</t>
        </r>
        <r>
          <rPr>
            <b/>
            <sz val="10"/>
            <color rgb="FF000000"/>
            <rFont val="+mn-lt"/>
            <charset val="1"/>
          </rPr>
          <t xml:space="preserve">
</t>
        </r>
        <r>
          <rPr>
            <i/>
            <sz val="10"/>
            <color rgb="FF000000"/>
            <rFont val="+mn-lt"/>
            <charset val="1"/>
          </rPr>
          <t>white fields</t>
        </r>
        <r>
          <rPr>
            <sz val="10"/>
            <color rgb="FF000000"/>
            <rFont val="+mn-lt"/>
            <charset val="1"/>
          </rPr>
          <t xml:space="preserve">: internal cost rates according to selected personnel category. =&gt; Wage interval in which, according to experience, the largest number of employees can be found.
</t>
        </r>
        <r>
          <rPr>
            <i/>
            <sz val="10"/>
            <color rgb="FF000000"/>
            <rFont val="+mn-lt"/>
            <charset val="1"/>
          </rPr>
          <t xml:space="preserve">
</t>
        </r>
        <r>
          <rPr>
            <i/>
            <sz val="10"/>
            <color rgb="FF000000"/>
            <rFont val="+mn-lt"/>
            <charset val="1"/>
          </rPr>
          <t xml:space="preserve">orange fields: </t>
        </r>
        <r>
          <rPr>
            <sz val="10"/>
            <color rgb="FF000000"/>
            <rFont val="+mn-lt"/>
            <charset val="1"/>
          </rPr>
          <t>Cost rate can be inserted by the user.</t>
        </r>
      </text>
    </comment>
    <comment ref="H28" authorId="0" shapeId="0" xr:uid="{0D4A63A9-3BAC-BD4E-B48A-36794DEB7E54}">
      <text>
        <r>
          <rPr>
            <b/>
            <i/>
            <sz val="10"/>
            <color rgb="FF000000"/>
            <rFont val="+mn-lt"/>
            <charset val="1"/>
          </rPr>
          <t>Proportional project costs:</t>
        </r>
        <r>
          <rPr>
            <b/>
            <sz val="10"/>
            <color rgb="FF000000"/>
            <rFont val="+mn-lt"/>
            <charset val="1"/>
          </rPr>
          <t xml:space="preserve">
</t>
        </r>
        <r>
          <rPr>
            <sz val="10"/>
            <color rgb="FF000000"/>
            <rFont val="+mn-lt"/>
            <charset val="1"/>
          </rPr>
          <t xml:space="preserve">The number of hours multiplied by the internal hourly rate.
</t>
        </r>
      </text>
    </comment>
    <comment ref="A42" authorId="0" shapeId="0" xr:uid="{EDBC0A27-C4B1-7E42-9281-94A09BFADE38}">
      <text>
        <r>
          <rPr>
            <b/>
            <i/>
            <sz val="10"/>
            <color rgb="FF000000"/>
            <rFont val="+mn-lt"/>
            <charset val="1"/>
          </rPr>
          <t xml:space="preserve">Personnel costs ZHAW:
</t>
        </r>
        <r>
          <rPr>
            <b/>
            <i/>
            <sz val="10"/>
            <color rgb="FF000000"/>
            <rFont val="+mn-lt"/>
            <charset val="1"/>
          </rPr>
          <t xml:space="preserve">
</t>
        </r>
        <r>
          <rPr>
            <b/>
            <sz val="10"/>
            <color rgb="FF000000"/>
            <rFont val="+mn-lt"/>
            <charset val="1"/>
          </rPr>
          <t>Person</t>
        </r>
        <r>
          <rPr>
            <sz val="10"/>
            <color rgb="FF000000"/>
            <rFont val="+mn-lt"/>
            <charset val="1"/>
          </rPr>
          <t xml:space="preserve">: Name of employee. This information is not relevant for the DIZH and need not be filled in; however, it can serve as an aid for the applicant.
</t>
        </r>
        <r>
          <rPr>
            <b/>
            <sz val="10"/>
            <color rgb="FF000000"/>
            <rFont val="+mn-lt"/>
            <charset val="1"/>
          </rPr>
          <t>Personnel category</t>
        </r>
        <r>
          <rPr>
            <sz val="10"/>
            <color rgb="FF000000"/>
            <rFont val="+mn-lt"/>
            <charset val="1"/>
          </rPr>
          <t xml:space="preserve">: DROP-DOWN of the personnel category according to ZHAW specifications.
</t>
        </r>
        <r>
          <rPr>
            <b/>
            <sz val="10"/>
            <color rgb="FF000000"/>
            <rFont val="+mn-lt"/>
            <charset val="1"/>
          </rPr>
          <t>Task</t>
        </r>
        <r>
          <rPr>
            <sz val="10"/>
            <color rgb="FF000000"/>
            <rFont val="+mn-lt"/>
            <charset val="1"/>
          </rPr>
          <t xml:space="preserve">: Role within the project.
</t>
        </r>
        <r>
          <rPr>
            <b/>
            <sz val="10"/>
            <color rgb="FF000000"/>
            <rFont val="+mn-lt"/>
            <charset val="1"/>
          </rPr>
          <t>Hrs</t>
        </r>
        <r>
          <rPr>
            <sz val="10"/>
            <color rgb="FF000000"/>
            <rFont val="+mn-lt"/>
            <charset val="1"/>
          </rPr>
          <t xml:space="preserve">: Hours devoted to the project by the staff member (e.g., according to the project plan).
</t>
        </r>
        <r>
          <rPr>
            <i/>
            <sz val="10"/>
            <color rgb="FF000000"/>
            <rFont val="+mn-lt"/>
            <charset val="1"/>
          </rPr>
          <t xml:space="preserve">
</t>
        </r>
        <r>
          <rPr>
            <b/>
            <sz val="10"/>
            <color rgb="FF000000"/>
            <rFont val="+mn-lt"/>
            <charset val="1"/>
          </rPr>
          <t xml:space="preserve">Hrs rate: 
</t>
        </r>
        <r>
          <rPr>
            <i/>
            <sz val="10"/>
            <color rgb="FF000000"/>
            <rFont val="+mn-lt"/>
            <charset val="1"/>
          </rPr>
          <t>White fields</t>
        </r>
        <r>
          <rPr>
            <sz val="10"/>
            <color rgb="FF000000"/>
            <rFont val="+mn-lt"/>
            <charset val="1"/>
          </rPr>
          <t xml:space="preserve">: Internal cost rates for the selected personnel category =&gt; Wage interval in which, </t>
        </r>
        <r>
          <rPr>
            <i/>
            <sz val="10"/>
            <color rgb="FF000000"/>
            <rFont val="+mn-lt"/>
            <charset val="1"/>
          </rPr>
          <t xml:space="preserve">according to experience, the largest number of employees can be found.
</t>
        </r>
        <r>
          <rPr>
            <i/>
            <sz val="10"/>
            <color rgb="FF000000"/>
            <rFont val="+mn-lt"/>
            <charset val="1"/>
          </rPr>
          <t>Orange fields</t>
        </r>
        <r>
          <rPr>
            <sz val="10"/>
            <color rgb="FF000000"/>
            <rFont val="+mn-lt"/>
            <charset val="1"/>
          </rPr>
          <t xml:space="preserve">: Cost rate can be inserted by the user.
</t>
        </r>
        <r>
          <rPr>
            <b/>
            <sz val="10"/>
            <color rgb="FF000000"/>
            <rFont val="+mn-lt"/>
            <charset val="1"/>
          </rPr>
          <t xml:space="preserve">
</t>
        </r>
        <r>
          <rPr>
            <b/>
            <sz val="10"/>
            <color rgb="FF000000"/>
            <rFont val="+mn-lt"/>
            <charset val="1"/>
          </rPr>
          <t>Proportional project costs</t>
        </r>
        <r>
          <rPr>
            <i/>
            <sz val="10"/>
            <color rgb="FF000000"/>
            <rFont val="+mn-lt"/>
            <charset val="1"/>
          </rPr>
          <t>:</t>
        </r>
        <r>
          <rPr>
            <sz val="10"/>
            <color rgb="FF000000"/>
            <rFont val="+mn-lt"/>
            <charset val="1"/>
          </rPr>
          <t xml:space="preserve"> The number of hours multiplied by the internal hourly rate. The total is transferred directly to "DIZH Innovationsprogramme Calc”.</t>
        </r>
      </text>
    </comment>
    <comment ref="B45" authorId="0" shapeId="0" xr:uid="{16438A26-F518-9C42-978C-E9DF748E5737}">
      <text>
        <r>
          <rPr>
            <b/>
            <sz val="10"/>
            <color rgb="FF000000"/>
            <rFont val="+mn-lt"/>
            <charset val="1"/>
          </rPr>
          <t xml:space="preserve">Name of the Person:
</t>
        </r>
        <r>
          <rPr>
            <b/>
            <sz val="10"/>
            <color rgb="FF000000"/>
            <rFont val="+mn-lt"/>
            <charset val="1"/>
          </rPr>
          <t xml:space="preserve">
</t>
        </r>
        <r>
          <rPr>
            <sz val="10"/>
            <color rgb="FF000000"/>
            <rFont val="Calibri"/>
            <family val="2"/>
          </rPr>
          <t xml:space="preserve">Name of the employee. Is not relevant for DIZH and does not have to be filled in, but can serve as an aid for the applicant. 
</t>
        </r>
        <r>
          <rPr>
            <sz val="10"/>
            <color rgb="FF000000"/>
            <rFont val="+mn-lt"/>
            <charset val="1"/>
          </rPr>
          <t xml:space="preserve">
</t>
        </r>
      </text>
    </comment>
    <comment ref="C45" authorId="0" shapeId="0" xr:uid="{3A158D50-929F-8548-8907-0E20042AD45C}">
      <text>
        <r>
          <rPr>
            <b/>
            <sz val="10"/>
            <color rgb="FF000000"/>
            <rFont val="+mn-lt"/>
            <charset val="1"/>
          </rPr>
          <t xml:space="preserve">Personnel category:
</t>
        </r>
        <r>
          <rPr>
            <sz val="10"/>
            <color rgb="FF000000"/>
            <rFont val="+mn-lt"/>
            <charset val="1"/>
          </rPr>
          <t xml:space="preserve">
</t>
        </r>
        <r>
          <rPr>
            <sz val="10"/>
            <color rgb="FF000000"/>
            <rFont val="+mn-lt"/>
            <charset val="1"/>
          </rPr>
          <t xml:space="preserve">DROP-DOWN of the personnel category according to ZHdK specifications.
</t>
        </r>
      </text>
    </comment>
    <comment ref="D45" authorId="0" shapeId="0" xr:uid="{35B96AA4-5EC2-EB49-9E8F-BBF8D8A13131}">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of the employee within the project
</t>
        </r>
      </text>
    </comment>
    <comment ref="E45" authorId="0" shapeId="0" xr:uid="{B3FF7DD8-002A-EE40-86BC-3FC93FCC5D96}">
      <text>
        <r>
          <rPr>
            <b/>
            <sz val="10"/>
            <color rgb="FF000000"/>
            <rFont val="+mn-lt"/>
            <charset val="1"/>
          </rPr>
          <t xml:space="preserve">Degree of employment: </t>
        </r>
        <r>
          <rPr>
            <sz val="10"/>
            <color rgb="FF000000"/>
            <rFont val="+mn-lt"/>
            <charset val="1"/>
          </rPr>
          <t>The "degree of employment" of the staff member in the project in %.</t>
        </r>
      </text>
    </comment>
    <comment ref="F45" authorId="0" shapeId="0" xr:uid="{F89CDB39-E3C5-5749-8A12-09B1629F398E}">
      <text>
        <r>
          <rPr>
            <b/>
            <sz val="10"/>
            <color rgb="FF000000"/>
            <rFont val="+mn-lt"/>
            <charset val="1"/>
          </rPr>
          <t>Months</t>
        </r>
        <r>
          <rPr>
            <sz val="10"/>
            <color rgb="FF000000"/>
            <rFont val="+mn-lt"/>
            <charset val="1"/>
          </rPr>
          <t xml:space="preserve">: The employment duration of the employee in months.
</t>
        </r>
      </text>
    </comment>
    <comment ref="G45" authorId="0" shapeId="0" xr:uid="{2D901838-CCD9-6C40-8C61-2855835007D8}">
      <text>
        <r>
          <rPr>
            <b/>
            <i/>
            <sz val="10"/>
            <color rgb="FF000000"/>
            <rFont val="+mn-lt"/>
            <charset val="1"/>
          </rPr>
          <t xml:space="preserve">Annual costs:
</t>
        </r>
        <r>
          <rPr>
            <b/>
            <sz val="10"/>
            <color rgb="FF000000"/>
            <rFont val="+mn-lt"/>
            <charset val="1"/>
          </rPr>
          <t xml:space="preserve">
</t>
        </r>
        <r>
          <rPr>
            <i/>
            <sz val="10"/>
            <color rgb="FF000000"/>
            <rFont val="+mn-lt"/>
            <charset val="1"/>
          </rPr>
          <t>white fields</t>
        </r>
        <r>
          <rPr>
            <sz val="10"/>
            <color rgb="FF000000"/>
            <rFont val="+mn-lt"/>
            <charset val="1"/>
          </rPr>
          <t xml:space="preserve">: The wage costs are automatically taken over according to the selected personnel category. 
</t>
        </r>
        <r>
          <rPr>
            <sz val="10"/>
            <color rgb="FF000000"/>
            <rFont val="+mn-lt"/>
            <charset val="1"/>
          </rPr>
          <t xml:space="preserve">
</t>
        </r>
        <r>
          <rPr>
            <i/>
            <sz val="10"/>
            <color rgb="FF000000"/>
            <rFont val="+mn-lt"/>
            <charset val="1"/>
          </rPr>
          <t>orange fields</t>
        </r>
        <r>
          <rPr>
            <sz val="10"/>
            <color rgb="FF000000"/>
            <rFont val="+mn-lt"/>
            <charset val="1"/>
          </rPr>
          <t xml:space="preserve">: The annual costs can be entered manually.
</t>
        </r>
      </text>
    </comment>
    <comment ref="H45" authorId="0" shapeId="0" xr:uid="{86F42BAD-F808-274C-8B14-CE44A493FEF3}">
      <text>
        <r>
          <rPr>
            <b/>
            <i/>
            <sz val="10"/>
            <color rgb="FF000000"/>
            <rFont val="+mn-lt"/>
            <charset val="1"/>
          </rPr>
          <t>Proportional project costs:</t>
        </r>
        <r>
          <rPr>
            <b/>
            <sz val="10"/>
            <color rgb="FF000000"/>
            <rFont val="+mn-lt"/>
            <charset val="1"/>
          </rPr>
          <t xml:space="preserve">
</t>
        </r>
        <r>
          <rPr>
            <sz val="10"/>
            <color rgb="FF000000"/>
            <rFont val="+mn-lt"/>
            <charset val="1"/>
          </rPr>
          <t>The annual costs in relation to the selected employment level and the number of months.</t>
        </r>
      </text>
    </comment>
    <comment ref="A59" authorId="0" shapeId="0" xr:uid="{E7B8C936-1BF2-EE44-9BDC-268133B62CF8}">
      <text>
        <r>
          <rPr>
            <b/>
            <i/>
            <sz val="10"/>
            <color rgb="FF000000"/>
            <rFont val="+mn-lt"/>
            <charset val="1"/>
          </rPr>
          <t>Personnel costs ZHdK:</t>
        </r>
        <r>
          <rPr>
            <sz val="10"/>
            <color rgb="FF000000"/>
            <rFont val="+mn-lt"/>
            <charset val="1"/>
          </rPr>
          <t xml:space="preserve"> 
</t>
        </r>
        <r>
          <rPr>
            <sz val="10"/>
            <color rgb="FF000000"/>
            <rFont val="+mn-lt"/>
            <charset val="1"/>
          </rPr>
          <t xml:space="preserve">
</t>
        </r>
        <r>
          <rPr>
            <b/>
            <sz val="10"/>
            <color rgb="FF000000"/>
            <rFont val="+mn-lt"/>
            <charset val="1"/>
          </rPr>
          <t>Person</t>
        </r>
        <r>
          <rPr>
            <sz val="10"/>
            <color rgb="FF000000"/>
            <rFont val="+mn-lt"/>
            <charset val="1"/>
          </rPr>
          <t xml:space="preserve">: Name of the employee. This information is not relevant for the DIZH and need not be filled in; however, it can serve as an aid for the applicant. 
</t>
        </r>
        <r>
          <rPr>
            <b/>
            <sz val="10"/>
            <color rgb="FF000000"/>
            <rFont val="+mn-lt"/>
            <charset val="1"/>
          </rPr>
          <t>Personnel category</t>
        </r>
        <r>
          <rPr>
            <sz val="10"/>
            <color rgb="FF000000"/>
            <rFont val="+mn-lt"/>
            <charset val="1"/>
          </rPr>
          <t xml:space="preserve">: DROP-DOWN of the personnel category according to ZHdK specifications. 
</t>
        </r>
        <r>
          <rPr>
            <b/>
            <sz val="10"/>
            <color rgb="FF000000"/>
            <rFont val="+mn-lt"/>
            <charset val="1"/>
          </rPr>
          <t>Task</t>
        </r>
        <r>
          <rPr>
            <sz val="10"/>
            <color rgb="FF000000"/>
            <rFont val="+mn-lt"/>
            <charset val="1"/>
          </rPr>
          <t xml:space="preserve">: Role within the project
</t>
        </r>
        <r>
          <rPr>
            <sz val="10"/>
            <color rgb="FF000000"/>
            <rFont val="+mn-lt"/>
            <charset val="1"/>
          </rPr>
          <t xml:space="preserve">Degree of employment: The "degree of employment" of the project staff member in %.
</t>
        </r>
        <r>
          <rPr>
            <b/>
            <sz val="10"/>
            <color rgb="FF000000"/>
            <rFont val="+mn-lt"/>
            <charset val="1"/>
          </rPr>
          <t>Months</t>
        </r>
        <r>
          <rPr>
            <sz val="10"/>
            <color rgb="FF000000"/>
            <rFont val="+mn-lt"/>
            <charset val="1"/>
          </rPr>
          <t xml:space="preserve">: Employee’s employment duration in months. 
</t>
        </r>
        <r>
          <rPr>
            <i/>
            <sz val="10"/>
            <color rgb="FF000000"/>
            <rFont val="+mn-lt"/>
            <charset val="1"/>
          </rPr>
          <t xml:space="preserve">
</t>
        </r>
        <r>
          <rPr>
            <i/>
            <sz val="10"/>
            <color rgb="FF000000"/>
            <rFont val="+mn-lt"/>
            <charset val="1"/>
          </rPr>
          <t>Annual costs:</t>
        </r>
        <r>
          <rPr>
            <sz val="10"/>
            <color rgb="FF000000"/>
            <rFont val="+mn-lt"/>
            <charset val="1"/>
          </rPr>
          <t xml:space="preserve"> 
</t>
        </r>
        <r>
          <rPr>
            <sz val="10"/>
            <color rgb="FF000000"/>
            <rFont val="+mn-lt"/>
            <charset val="1"/>
          </rPr>
          <t xml:space="preserve">White fields: The salary costs are entered automatically according to the selected personnel category.  
</t>
        </r>
        <r>
          <rPr>
            <sz val="10"/>
            <color rgb="FF000000"/>
            <rFont val="+mn-lt"/>
            <charset val="1"/>
          </rPr>
          <t xml:space="preserve">Orange fields: Annual costs can be entered manually.
</t>
        </r>
        <r>
          <rPr>
            <sz val="10"/>
            <color rgb="FF000000"/>
            <rFont val="+mn-lt"/>
            <charset val="1"/>
          </rPr>
          <t xml:space="preserve">
</t>
        </r>
        <r>
          <rPr>
            <i/>
            <sz val="10"/>
            <color rgb="FF000000"/>
            <rFont val="+mn-lt"/>
            <charset val="1"/>
          </rPr>
          <t>Proportional project costs:</t>
        </r>
        <r>
          <rPr>
            <sz val="10"/>
            <color rgb="FF000000"/>
            <rFont val="+mn-lt"/>
            <charset val="1"/>
          </rPr>
          <t xml:space="preserve"> The annual costs in relation to the selected employment level and the number of months. The total is transferred directly to "DIZH Innovationsprogramme Calc” .</t>
        </r>
      </text>
    </comment>
    <comment ref="B62" authorId="1" shapeId="0" xr:uid="{0916B73B-3199-D643-8922-21CDD676AB52}">
      <text>
        <r>
          <rPr>
            <sz val="10"/>
            <color rgb="FF000000"/>
            <rFont val="Calibri"/>
            <family val="2"/>
          </rPr>
          <t xml:space="preserve">Name of the employee. Is not relevant for DIZH and does not have to be filled in, but can serve as an aid for the applicant. 
</t>
        </r>
      </text>
    </comment>
    <comment ref="C62" authorId="0" shapeId="0" xr:uid="{79FCE07C-0E26-F046-8E1C-F711A45A9BE2}">
      <text>
        <r>
          <rPr>
            <b/>
            <sz val="10"/>
            <color rgb="FF000000"/>
            <rFont val="+mn-lt"/>
            <charset val="1"/>
          </rPr>
          <t xml:space="preserve">Personnel category:
</t>
        </r>
        <r>
          <rPr>
            <sz val="10"/>
            <color rgb="FF000000"/>
            <rFont val="+mn-lt"/>
            <charset val="1"/>
          </rPr>
          <t xml:space="preserve">
</t>
        </r>
        <r>
          <rPr>
            <sz val="10"/>
            <color rgb="FF000000"/>
            <rFont val="+mn-lt"/>
            <charset val="1"/>
          </rPr>
          <t xml:space="preserve">DROP-DOWN of the personnel category according to PHZH specifications.
</t>
        </r>
      </text>
    </comment>
    <comment ref="D62" authorId="0" shapeId="0" xr:uid="{9AA4096D-F835-874C-83EB-7DAE9FDB2DD1}">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of the employee within the project
</t>
        </r>
      </text>
    </comment>
    <comment ref="E62" authorId="0" shapeId="0" xr:uid="{3775BB28-DD67-194B-893A-AE2551C83F9D}">
      <text>
        <r>
          <rPr>
            <b/>
            <sz val="10"/>
            <color rgb="FF000000"/>
            <rFont val="+mn-lt"/>
            <charset val="1"/>
          </rPr>
          <t xml:space="preserve">Degree of employment: </t>
        </r>
        <r>
          <rPr>
            <sz val="10"/>
            <color rgb="FF000000"/>
            <rFont val="+mn-lt"/>
            <charset val="1"/>
          </rPr>
          <t>The "degree of employment" of the staff member in the project in %.</t>
        </r>
      </text>
    </comment>
    <comment ref="F62" authorId="0" shapeId="0" xr:uid="{F5287D78-B2FF-3040-933D-B45A8DE70769}">
      <text>
        <r>
          <rPr>
            <b/>
            <sz val="10"/>
            <color rgb="FF000000"/>
            <rFont val="+mn-lt"/>
            <charset val="1"/>
          </rPr>
          <t>Months</t>
        </r>
        <r>
          <rPr>
            <sz val="10"/>
            <color rgb="FF000000"/>
            <rFont val="+mn-lt"/>
            <charset val="1"/>
          </rPr>
          <t xml:space="preserve">: The employment duration of the employee in months.
</t>
        </r>
      </text>
    </comment>
    <comment ref="G62" authorId="0" shapeId="0" xr:uid="{97A431E8-2147-3548-865C-66E4C16D8639}">
      <text>
        <r>
          <rPr>
            <b/>
            <i/>
            <sz val="10"/>
            <color rgb="FF000000"/>
            <rFont val="+mn-lt"/>
            <charset val="1"/>
          </rPr>
          <t xml:space="preserve">Annual costs:
</t>
        </r>
        <r>
          <rPr>
            <sz val="10"/>
            <color rgb="FF000000"/>
            <rFont val="+mn-lt"/>
            <charset val="1"/>
          </rPr>
          <t xml:space="preserve">
</t>
        </r>
        <r>
          <rPr>
            <sz val="10"/>
            <color rgb="FF000000"/>
            <rFont val="+mn-lt"/>
            <charset val="1"/>
          </rPr>
          <t xml:space="preserve">white fields: The salary costs are automatically taken over according to the selected personnel category. 
</t>
        </r>
        <r>
          <rPr>
            <sz val="10"/>
            <color rgb="FF000000"/>
            <rFont val="+mn-lt"/>
            <charset val="1"/>
          </rPr>
          <t xml:space="preserve">
</t>
        </r>
        <r>
          <rPr>
            <sz val="10"/>
            <color rgb="FF000000"/>
            <rFont val="+mn-lt"/>
            <charset val="1"/>
          </rPr>
          <t xml:space="preserve">The following hourly rates apply (and these are multiplied by 1'900 hrs):
</t>
        </r>
        <r>
          <rPr>
            <sz val="10"/>
            <color rgb="FF000000"/>
            <rFont val="+mn-lt"/>
            <charset val="1"/>
          </rPr>
          <t xml:space="preserve">
</t>
        </r>
        <r>
          <rPr>
            <sz val="10"/>
            <color rgb="FF000000"/>
            <rFont val="+mn-lt"/>
            <charset val="1"/>
          </rPr>
          <t xml:space="preserve">Prof.: 90 CHF
</t>
        </r>
        <r>
          <rPr>
            <sz val="10"/>
            <color rgb="FF000000"/>
            <rFont val="+mn-lt"/>
            <charset val="1"/>
          </rPr>
          <t xml:space="preserve">Lect.: 90 CHF
</t>
        </r>
        <r>
          <rPr>
            <sz val="10"/>
            <color rgb="FF000000"/>
            <rFont val="+mn-lt"/>
            <charset val="1"/>
          </rPr>
          <t xml:space="preserve">Assistant lecturer: 70 CHF
</t>
        </r>
        <r>
          <rPr>
            <sz val="10"/>
            <color rgb="FF000000"/>
            <rFont val="+mn-lt"/>
            <charset val="1"/>
          </rPr>
          <t xml:space="preserve">Scientific assistants: 40 CHF
</t>
        </r>
        <r>
          <rPr>
            <sz val="10"/>
            <color rgb="FF000000"/>
            <rFont val="+mn-lt"/>
            <charset val="1"/>
          </rPr>
          <t xml:space="preserve">ATP (undifferentiated): 55 CHF
</t>
        </r>
        <r>
          <rPr>
            <sz val="10"/>
            <color rgb="FF000000"/>
            <rFont val="+mn-lt"/>
            <charset val="1"/>
          </rPr>
          <t xml:space="preserve"> 
</t>
        </r>
        <r>
          <rPr>
            <sz val="10"/>
            <color rgb="FF000000"/>
            <rFont val="+mn-lt"/>
            <charset val="1"/>
          </rPr>
          <t xml:space="preserve">orange fields: Annual costs can be entered manually.
</t>
        </r>
      </text>
    </comment>
    <comment ref="H62" authorId="0" shapeId="0" xr:uid="{63AC6D66-B581-1640-92A0-95EA7315D323}">
      <text>
        <r>
          <rPr>
            <b/>
            <i/>
            <sz val="10"/>
            <color rgb="FF000000"/>
            <rFont val="+mn-lt"/>
            <charset val="1"/>
          </rPr>
          <t>Proportional project costs:</t>
        </r>
        <r>
          <rPr>
            <b/>
            <sz val="10"/>
            <color rgb="FF000000"/>
            <rFont val="+mn-lt"/>
            <charset val="1"/>
          </rPr>
          <t xml:space="preserve">
</t>
        </r>
        <r>
          <rPr>
            <sz val="10"/>
            <color rgb="FF000000"/>
            <rFont val="+mn-lt"/>
            <charset val="1"/>
          </rPr>
          <t>The annual costs in relation to the selected employment level and the number of months.</t>
        </r>
      </text>
    </comment>
    <comment ref="A76" authorId="0" shapeId="0" xr:uid="{5BE85917-8680-CB4A-854F-F38CED0BBC98}">
      <text>
        <r>
          <rPr>
            <b/>
            <i/>
            <sz val="10"/>
            <color rgb="FF000000"/>
            <rFont val="Calibri"/>
            <family val="2"/>
          </rPr>
          <t>Personnel costs PHZH:</t>
        </r>
        <r>
          <rPr>
            <sz val="10"/>
            <color rgb="FF000000"/>
            <rFont val="Calibri"/>
            <family val="2"/>
          </rPr>
          <t xml:space="preserve"> 
</t>
        </r>
        <r>
          <rPr>
            <sz val="10"/>
            <color rgb="FF000000"/>
            <rFont val="Calibri"/>
            <family val="2"/>
          </rPr>
          <t xml:space="preserve">
</t>
        </r>
        <r>
          <rPr>
            <b/>
            <sz val="10"/>
            <color rgb="FF000000"/>
            <rFont val="Calibri"/>
            <family val="2"/>
          </rPr>
          <t>Person:</t>
        </r>
        <r>
          <rPr>
            <sz val="10"/>
            <color rgb="FF000000"/>
            <rFont val="Calibri"/>
            <family val="2"/>
          </rPr>
          <t xml:space="preserve"> Name of the employee. This information is not relevant for the DIZH and need not be filled </t>
        </r>
        <r>
          <rPr>
            <b/>
            <sz val="10"/>
            <color rgb="FF000000"/>
            <rFont val="Calibri"/>
            <family val="2"/>
          </rPr>
          <t xml:space="preserve">in; however, it can serve as an aid for the applicant.  
</t>
        </r>
        <r>
          <rPr>
            <b/>
            <sz val="10"/>
            <color rgb="FF000000"/>
            <rFont val="Calibri"/>
            <family val="2"/>
          </rPr>
          <t xml:space="preserve">
</t>
        </r>
        <r>
          <rPr>
            <b/>
            <sz val="10"/>
            <color rgb="FF000000"/>
            <rFont val="Calibri"/>
            <family val="2"/>
          </rPr>
          <t xml:space="preserve">Personnel category: </t>
        </r>
        <r>
          <rPr>
            <sz val="10"/>
            <color rgb="FF000000"/>
            <rFont val="Calibri"/>
            <family val="2"/>
          </rPr>
          <t xml:space="preserve">DROP-DOWN of the personnel category, according to PHZH specifications.
</t>
        </r>
        <r>
          <rPr>
            <b/>
            <sz val="10"/>
            <color rgb="FF000000"/>
            <rFont val="Calibri"/>
            <family val="2"/>
          </rPr>
          <t>Task</t>
        </r>
        <r>
          <rPr>
            <sz val="10"/>
            <color rgb="FF000000"/>
            <rFont val="Calibri"/>
            <family val="2"/>
          </rPr>
          <t xml:space="preserve">: Role within the project 
</t>
        </r>
        <r>
          <rPr>
            <b/>
            <sz val="10"/>
            <color rgb="FF000000"/>
            <rFont val="Calibri"/>
            <family val="2"/>
          </rPr>
          <t>Degree of employment</t>
        </r>
        <r>
          <rPr>
            <sz val="10"/>
            <color rgb="FF000000"/>
            <rFont val="Calibri"/>
            <family val="2"/>
          </rPr>
          <t xml:space="preserve">: The "degree of employment" of the project staff member in %. 
</t>
        </r>
        <r>
          <rPr>
            <b/>
            <sz val="10"/>
            <color rgb="FF000000"/>
            <rFont val="Calibri"/>
            <family val="2"/>
          </rPr>
          <t>Months</t>
        </r>
        <r>
          <rPr>
            <sz val="10"/>
            <color rgb="FF000000"/>
            <rFont val="Calibri"/>
            <family val="2"/>
          </rPr>
          <t xml:space="preserve">: Employee’s employment duration in months. 
</t>
        </r>
        <r>
          <rPr>
            <b/>
            <sz val="10"/>
            <color rgb="FF000000"/>
            <rFont val="Calibri"/>
            <family val="2"/>
          </rPr>
          <t xml:space="preserve">
</t>
        </r>
        <r>
          <rPr>
            <b/>
            <sz val="10"/>
            <color rgb="FF000000"/>
            <rFont val="Calibri"/>
            <family val="2"/>
          </rPr>
          <t xml:space="preserve">Annual costs: 
</t>
        </r>
        <r>
          <rPr>
            <i/>
            <sz val="10"/>
            <color rgb="FF000000"/>
            <rFont val="Calibri"/>
            <family val="2"/>
          </rPr>
          <t xml:space="preserve">White fields: </t>
        </r>
        <r>
          <rPr>
            <sz val="10"/>
            <color rgb="FF000000"/>
            <rFont val="Calibri"/>
            <family val="2"/>
          </rPr>
          <t xml:space="preserve">The salary costs are entered automatically according to the selected personnel category.  The following hourly rates apply (and multiplied by 1'900 hrs):
</t>
        </r>
        <r>
          <rPr>
            <sz val="10"/>
            <color rgb="FF000000"/>
            <rFont val="Calibri"/>
            <family val="2"/>
          </rPr>
          <t xml:space="preserve">
</t>
        </r>
        <r>
          <rPr>
            <i/>
            <sz val="10"/>
            <color rgb="FF000000"/>
            <rFont val="Calibri"/>
            <family val="2"/>
          </rPr>
          <t>Orange fields</t>
        </r>
        <r>
          <rPr>
            <sz val="10"/>
            <color rgb="FF000000"/>
            <rFont val="Calibri"/>
            <family val="2"/>
          </rPr>
          <t xml:space="preserve">: Annual costs can be entered manually. 
</t>
        </r>
        <r>
          <rPr>
            <b/>
            <sz val="10"/>
            <color rgb="FF000000"/>
            <rFont val="Calibri"/>
            <family val="2"/>
          </rPr>
          <t xml:space="preserve">
</t>
        </r>
        <r>
          <rPr>
            <b/>
            <sz val="10"/>
            <color rgb="FF000000"/>
            <rFont val="Calibri"/>
            <family val="2"/>
          </rPr>
          <t xml:space="preserve">Proportional project costs: 
</t>
        </r>
        <r>
          <rPr>
            <sz val="10"/>
            <color rgb="FF000000"/>
            <rFont val="Calibri"/>
            <family val="2"/>
          </rPr>
          <t xml:space="preserve">The annual costs in relation to the selected employment level and number of months.  The total is transferred directly to "DIZH Innovationsprogramme Calc".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Gabriele Prohaska</author>
  </authors>
  <commentList>
    <comment ref="C10" authorId="0" shapeId="0" xr:uid="{0619950A-9377-6744-9ADB-F39EBF089F43}">
      <text>
        <r>
          <rPr>
            <b/>
            <sz val="10"/>
            <color rgb="FF000000"/>
            <rFont val="Tahoma"/>
            <family val="2"/>
          </rPr>
          <t>Gabriele Prohaska:</t>
        </r>
        <r>
          <rPr>
            <sz val="10"/>
            <color rgb="FF000000"/>
            <rFont val="Tahoma"/>
            <family val="2"/>
          </rPr>
          <t xml:space="preserve">
</t>
        </r>
        <r>
          <rPr>
            <sz val="10"/>
            <color rgb="FF000000"/>
            <rFont val="Tahoma"/>
            <family val="2"/>
          </rPr>
          <t>Assistierende</t>
        </r>
      </text>
    </comment>
    <comment ref="C11" authorId="0" shapeId="0" xr:uid="{C5677562-8596-8F44-8F62-C75BDEC78263}">
      <text>
        <r>
          <rPr>
            <b/>
            <sz val="10"/>
            <color rgb="FF000000"/>
            <rFont val="Tahoma"/>
            <family val="2"/>
          </rPr>
          <t>Gabriele Prohaska:</t>
        </r>
        <r>
          <rPr>
            <sz val="10"/>
            <color rgb="FF000000"/>
            <rFont val="Tahoma"/>
            <family val="2"/>
          </rPr>
          <t xml:space="preserve">
</t>
        </r>
        <r>
          <rPr>
            <sz val="10"/>
            <color rgb="FF000000"/>
            <rFont val="Tahoma"/>
            <family val="2"/>
          </rPr>
          <t>Postdoc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Gabriele Prohaska</author>
  </authors>
  <commentList>
    <comment ref="K6" authorId="0" shapeId="0" xr:uid="{624D069F-8A20-1C45-A853-190F301E0B78}">
      <text>
        <r>
          <rPr>
            <b/>
            <sz val="10"/>
            <color rgb="FF000000"/>
            <rFont val="Tahoma"/>
            <family val="2"/>
          </rPr>
          <t>Gabriele Prohaska:</t>
        </r>
        <r>
          <rPr>
            <sz val="10"/>
            <color rgb="FF000000"/>
            <rFont val="Tahoma"/>
            <family val="2"/>
          </rPr>
          <t xml:space="preserve">
</t>
        </r>
        <r>
          <rPr>
            <sz val="10"/>
            <color rgb="FF000000"/>
            <rFont val="Tahoma"/>
            <family val="2"/>
          </rPr>
          <t>Hilfsassistierende mit Bachelor</t>
        </r>
      </text>
    </comment>
    <comment ref="L10" authorId="0" shapeId="0" xr:uid="{F5C18289-0D6E-D149-B07C-6C6B78C90002}">
      <text>
        <r>
          <rPr>
            <b/>
            <sz val="10"/>
            <color rgb="FF000000"/>
            <rFont val="Tahoma"/>
            <family val="2"/>
          </rPr>
          <t>Gabriele Prohaska:</t>
        </r>
        <r>
          <rPr>
            <sz val="10"/>
            <color rgb="FF000000"/>
            <rFont val="Tahoma"/>
            <family val="2"/>
          </rPr>
          <t xml:space="preserve">
</t>
        </r>
        <r>
          <rPr>
            <sz val="10"/>
            <color rgb="FF000000"/>
            <rFont val="Tahoma"/>
            <family val="2"/>
          </rPr>
          <t>Assistierende</t>
        </r>
      </text>
    </comment>
    <comment ref="L11" authorId="0" shapeId="0" xr:uid="{7B6265DF-CACB-694D-9BF1-51EFB5154E73}">
      <text>
        <r>
          <rPr>
            <b/>
            <sz val="10"/>
            <color rgb="FF000000"/>
            <rFont val="Tahoma"/>
            <family val="2"/>
          </rPr>
          <t>Gabriele Prohaska:</t>
        </r>
        <r>
          <rPr>
            <sz val="10"/>
            <color rgb="FF000000"/>
            <rFont val="Tahoma"/>
            <family val="2"/>
          </rPr>
          <t xml:space="preserve">
</t>
        </r>
        <r>
          <rPr>
            <sz val="10"/>
            <color rgb="FF000000"/>
            <rFont val="Tahoma"/>
            <family val="2"/>
          </rPr>
          <t>Postdoc</t>
        </r>
      </text>
    </comment>
    <comment ref="D20" authorId="0" shapeId="0" xr:uid="{48BC04A1-2E64-5649-B0F8-DC9F16FD0162}">
      <text>
        <r>
          <rPr>
            <b/>
            <sz val="10"/>
            <color rgb="FF000000"/>
            <rFont val="Tahoma"/>
            <family val="2"/>
          </rPr>
          <t>Gabriele Prohaska:</t>
        </r>
        <r>
          <rPr>
            <sz val="10"/>
            <color rgb="FF000000"/>
            <rFont val="Tahoma"/>
            <family val="2"/>
          </rPr>
          <t xml:space="preserve">
</t>
        </r>
        <r>
          <rPr>
            <sz val="10"/>
            <color rgb="FF000000"/>
            <rFont val="Tahoma"/>
            <family val="2"/>
          </rPr>
          <t>Hilfsassistierende mit Bachelor</t>
        </r>
      </text>
    </comment>
  </commentList>
</comments>
</file>

<file path=xl/sharedStrings.xml><?xml version="1.0" encoding="utf-8"?>
<sst xmlns="http://schemas.openxmlformats.org/spreadsheetml/2006/main" count="976" uniqueCount="577">
  <si>
    <t>Sachkosten</t>
  </si>
  <si>
    <t>in %</t>
  </si>
  <si>
    <t>Overhead</t>
  </si>
  <si>
    <t>DETAIL</t>
  </si>
  <si>
    <t>CHF</t>
  </si>
  <si>
    <t>TOTAL SUBCONTRACTING</t>
  </si>
  <si>
    <t>Praxispartner</t>
  </si>
  <si>
    <t>Laufzeit</t>
  </si>
  <si>
    <t>…</t>
  </si>
  <si>
    <t>Cash Zuwendung durch Praxispartner (zusätzlich zur In-Kind Leistung)</t>
  </si>
  <si>
    <t>Cash Zuwendung durch Oranisationseinheit (z.B. Überbleibsel aus Fund eines anderen Projektes)</t>
  </si>
  <si>
    <t>Benutzung eines Projektgewinnes eines thematisch vergleichbaren Projektes.</t>
  </si>
  <si>
    <t>HS</t>
  </si>
  <si>
    <t>ZHAW</t>
  </si>
  <si>
    <t>UZH</t>
  </si>
  <si>
    <t>ZHdK</t>
  </si>
  <si>
    <t>PHZH</t>
  </si>
  <si>
    <t>Personalkosten</t>
  </si>
  <si>
    <t>MATCHING FUNDS TOTAL</t>
  </si>
  <si>
    <t>phzh</t>
  </si>
  <si>
    <t>Auflösung von Reserven</t>
  </si>
  <si>
    <t>Umschichtung aus bestehenden Erträgen</t>
  </si>
  <si>
    <t>Vorschläge</t>
  </si>
  <si>
    <t>Wer</t>
  </si>
  <si>
    <t>was</t>
  </si>
  <si>
    <t>Roberto Sala</t>
  </si>
  <si>
    <t>nur direkte Kosten</t>
  </si>
  <si>
    <t>Praxispartner separat wie eine eigenständige Einheit.</t>
  </si>
  <si>
    <t>Kommentar ds</t>
  </si>
  <si>
    <t>Status</t>
  </si>
  <si>
    <t>pendent</t>
  </si>
  <si>
    <t>vermutlich nein, weil der Praxispartner von einer HS finanziert werden muss</t>
  </si>
  <si>
    <t>erledigt</t>
  </si>
  <si>
    <t>Personal-Kosten: Wie können Personal Kosten kalkuiert werden</t>
  </si>
  <si>
    <t>Véronique Planchamp</t>
  </si>
  <si>
    <t>Information wenn ZHdK als Partner-HS involviert ist</t>
  </si>
  <si>
    <t>Prozess erarbeiten mit Rebecca</t>
  </si>
  <si>
    <t>Bestätigungsschreiben später als Budget einreichen</t>
  </si>
  <si>
    <t>Julian, Manuel</t>
  </si>
  <si>
    <t>Zellen schützen</t>
  </si>
  <si>
    <t>wird gemacht</t>
  </si>
  <si>
    <t>Erklärungen</t>
  </si>
  <si>
    <t>beteiligte Hochschulen</t>
  </si>
  <si>
    <t>Person</t>
  </si>
  <si>
    <t>Doz</t>
  </si>
  <si>
    <t>ZHdK vorhanden</t>
  </si>
  <si>
    <t>WiMa</t>
  </si>
  <si>
    <t>benötigt</t>
  </si>
  <si>
    <t>DIZH-Institution</t>
  </si>
  <si>
    <t>overhead (vorhanden)</t>
  </si>
  <si>
    <t>Personalkategorien Planung</t>
  </si>
  <si>
    <t xml:space="preserve">Stundensätze für </t>
  </si>
  <si>
    <t>Jahresstunden</t>
  </si>
  <si>
    <t>Kosten pro Jahr</t>
  </si>
  <si>
    <t>Kosten pro Monat</t>
  </si>
  <si>
    <t>Kosten pro Tag</t>
  </si>
  <si>
    <t>Planung/Verrechnung</t>
  </si>
  <si>
    <t>für Planung</t>
  </si>
  <si>
    <t>in CHF</t>
  </si>
  <si>
    <t>bei 100% BG</t>
  </si>
  <si>
    <t>Prof</t>
  </si>
  <si>
    <t>Ass.</t>
  </si>
  <si>
    <t>ATP A</t>
  </si>
  <si>
    <t>ATP B</t>
  </si>
  <si>
    <t>ATP C</t>
  </si>
  <si>
    <t>ATP D</t>
  </si>
  <si>
    <t>ATP E</t>
  </si>
  <si>
    <t>Stundensätze-Inhalt:</t>
  </si>
  <si>
    <t>Brutto-Jahreslohn</t>
  </si>
  <si>
    <t>+ Arbeitgeber Sozialleistungen (AHV, IV, EO, ALV, VK, PK)</t>
  </si>
  <si>
    <t>+ Arbeitgeber Zulagen (FAK, UVG, Verpfl. Zulagen, Pauschalspesen Lohn)</t>
  </si>
  <si>
    <t>Berechnung Jahresstunden für Planung:</t>
  </si>
  <si>
    <t xml:space="preserve">Bezahlte Jahresarbeitszeit </t>
  </si>
  <si>
    <t>- Ø Ferien</t>
  </si>
  <si>
    <t>- Ø Feiertage</t>
  </si>
  <si>
    <t>- Ø Kurzabsenzen</t>
  </si>
  <si>
    <t>- persönliche Weiterbildung (bei Dozierenden/ILV)</t>
  </si>
  <si>
    <t>Berechnung Stundensatz:</t>
  </si>
  <si>
    <t xml:space="preserve">Stundensätze-Inhalt / Jahresstunden für Planung </t>
  </si>
  <si>
    <t>Optionen Finanzierung</t>
  </si>
  <si>
    <t>Faktoren</t>
  </si>
  <si>
    <t>Projekt-Bezeichnung</t>
  </si>
  <si>
    <t>Daniel Schuler</t>
  </si>
  <si>
    <t>In-Kind Leistungen: Wie weiter?</t>
  </si>
  <si>
    <t>Personal: Kostensätze</t>
  </si>
  <si>
    <t>Template ZHdK</t>
  </si>
  <si>
    <t>wird pro Zeile eruiert ob Budget vorhanden ist? Nicht nur vom Total?</t>
  </si>
  <si>
    <t xml:space="preserve">In den Zellen 1A - 4A müssen Angaben zum Projekt gemacht werden. </t>
  </si>
  <si>
    <t>VORGABEN FÜR ANRECHENBARE SACHKOSTEN</t>
  </si>
  <si>
    <t>1) es gibt keine Schwellenwerte für anrechenbare Sachkosten.</t>
  </si>
  <si>
    <t>2) Kosten können nur angerechnet werden, wenn sie im Rahmen des Gesuchs bewilligt wurden und für die Realisierung des Projekts unabdingbar sind.</t>
  </si>
  <si>
    <t>3) Nur Kosten angeben, welche nachvollziehbar sind.</t>
  </si>
  <si>
    <t>weiter zu beachten:</t>
  </si>
  <si>
    <t>VORGABEN FÜR SUBCONTRACTING</t>
  </si>
  <si>
    <t>Ausgaben für "Subcontracting"-Aufträge müssen von den Sachkosten getrennt werden.</t>
  </si>
  <si>
    <t>Erläuterungen:</t>
  </si>
  <si>
    <t>Beispiele:</t>
  </si>
  <si>
    <t>Programmierungen, Beratungen, Erstellen Web-Auftritt, Event-Agenturen etc.</t>
  </si>
  <si>
    <t>2) Falls vorhanden, Offerten über die Kostenzusammensetzung beilegen, damit die angegebenen Kosten nachvollziehbar sind.</t>
  </si>
  <si>
    <t>3) Kosten können nur angerechnet werden, wenn sie im Rahmen des Gesuchs bewilligt wurden und für die Realisierung des Projekts unabdingbar sind.</t>
  </si>
  <si>
    <t>Der Overhead beträgt immer 20% der Gesamtprojektkosten!</t>
  </si>
  <si>
    <t>Erläuterung:</t>
  </si>
  <si>
    <t>kalkulierte Projektkosten: 80%</t>
  </si>
  <si>
    <t>+ Overhead: 20%</t>
  </si>
  <si>
    <t>= GESAMTPROJEKTKOSTEN: 100%</t>
  </si>
  <si>
    <t>Die Kalkulation des Overheads ist bereits in der Kalkulation fest integriert.</t>
  </si>
  <si>
    <t>Vorgabe für den DIZH Sonderkredit:</t>
  </si>
  <si>
    <t xml:space="preserve">Auszug aus Konzept zum Innovationsprogramm: </t>
  </si>
  <si>
    <t>Die DIZH-Finanzierung im Innovationsprogramm muss auf der Ebene der Projekte im Verhältnis 50:50 aus anderweitigen Mitteln erbracht werden (Matching Funds, siehe OrgR Art. 26).</t>
  </si>
  <si>
    <t>Valide Eigenleistungen sind die Umschichtung bestehender Erträge der Hochschulen sowie die Neueinwerbung von Drittmitteln (siehe Aktennotiz der Bildungsdirektion vom 23. März 2020);</t>
  </si>
  <si>
    <t>die Auflösung von Reserven steht für das Innovationsprogramm ebenfalls zur Verfügung, siehe Aktennotiz vom 16.06.2020).</t>
  </si>
  <si>
    <t>Investitionen</t>
  </si>
  <si>
    <t>Erklären wie eingeben und Finanzierung erklären</t>
  </si>
  <si>
    <t>Matching Funds</t>
  </si>
  <si>
    <t>Erläuterungen zu klären wie detailliert. Abhängig von PP und Invest</t>
  </si>
  <si>
    <t>Themen</t>
  </si>
  <si>
    <t>Subcontracting</t>
  </si>
  <si>
    <t>PROJEKT-BEZEICHNUNG</t>
  </si>
  <si>
    <t>KALKULATION OVERHEAD</t>
  </si>
  <si>
    <t>Kalkulation Overhead</t>
  </si>
  <si>
    <t>Infos zu Projekt-Finanzierung</t>
  </si>
  <si>
    <t>Erläuterungen</t>
  </si>
  <si>
    <t>ERLÄUTERUNGEN ZU DIESER WEGLEITUNG:</t>
  </si>
  <si>
    <t>Finanzierungsnachweise der Gesamt-Projektkosten: Aufgeteilt auf DIZH Sonderkredit und einzubringende Eigenleistungen der Hochschulen (erforderliches Matching Fund).</t>
  </si>
  <si>
    <t>KALKULATION PERSONALKOSTEN:</t>
  </si>
  <si>
    <t>Damit die Kosten nachvollziehbar sind, können in den Kommentarspalten Details angegeben werden.</t>
  </si>
  <si>
    <t>Personal Kosten</t>
  </si>
  <si>
    <t>manuelle Eingabe: Wie macht dies der Forscher? Std-Sätze? Jahreslohn?</t>
  </si>
  <si>
    <t>Alle Felder in Spalte A (Zeilen 18 bis 28) können beliebig überschrieben und bezeichnet werden. Bitte möglichst genaue und gut nachvollziehbare Bezeichnungen angeben.</t>
  </si>
  <si>
    <t>vermutlich nein</t>
  </si>
  <si>
    <t>Zelle 1A:</t>
  </si>
  <si>
    <t>Zelle 2A:</t>
  </si>
  <si>
    <t>Zelle 3A:</t>
  </si>
  <si>
    <t>Zelle 4A:</t>
  </si>
  <si>
    <t>Sofern es Sinn macht, kann sich eine Zeile auf mehrere Hochschulen beziehen.</t>
  </si>
  <si>
    <t>HINWEIS: Alle hier notierten Erklärungen und Erläuterungen sind in der Kalkulation (Zellen mit rotem Dreieck) als Notiz hinterlegt.</t>
  </si>
  <si>
    <t>Kostensätze ZHAW 2021</t>
  </si>
  <si>
    <t>gültig ab 01.01.2021 (Basis für Budget 2021)</t>
  </si>
  <si>
    <t>pro Stunde; Angaben in CHF</t>
  </si>
  <si>
    <t>unverändert gegenüber 2020</t>
  </si>
  <si>
    <t>In den Kostensätzen sind folgende Sozialleistungen/Zuschläge berücksichtigt:</t>
  </si>
  <si>
    <t>- Teuerung kumuliert seit 2016</t>
  </si>
  <si>
    <t>- AHV/ALV, BU/NBU, BVG: prozentuale Anteile gem. gesetzlichen Grundlagen</t>
  </si>
  <si>
    <t>- Zuschlag für Familienzulage</t>
  </si>
  <si>
    <t>- Zuschlag für DAG</t>
  </si>
  <si>
    <t>- allfälliger Zuschlag für Einmalzulagen</t>
  </si>
  <si>
    <t>- Führungszulagen</t>
  </si>
  <si>
    <t>Zuteilung der Mitarbeitenden zum entsprechenden Lohnintervall erfolgt auf Basis des Jahreslohnes 100%
(ggf. + Führungszulage) (z.B. Jahreslohn 95' = Lohnintervall C)</t>
  </si>
  <si>
    <t xml:space="preserve">
Personalkategorie</t>
  </si>
  <si>
    <t xml:space="preserve">Lohnintervall (in KCHF)
</t>
  </si>
  <si>
    <t>C [&lt;130']</t>
  </si>
  <si>
    <t>D [130'-170']</t>
  </si>
  <si>
    <t>E [&gt;170']</t>
  </si>
  <si>
    <r>
      <t>Dozierende / Lehrbeauftragte</t>
    </r>
    <r>
      <rPr>
        <vertAlign val="superscript"/>
        <sz val="12"/>
        <color theme="1"/>
        <rFont val="Arial"/>
        <family val="2"/>
      </rPr>
      <t xml:space="preserve"> 3)</t>
    </r>
  </si>
  <si>
    <r>
      <t>intern</t>
    </r>
    <r>
      <rPr>
        <vertAlign val="superscript"/>
        <sz val="12"/>
        <color theme="1"/>
        <rFont val="Arial"/>
        <family val="2"/>
      </rPr>
      <t xml:space="preserve"> 1)</t>
    </r>
  </si>
  <si>
    <r>
      <t>extern</t>
    </r>
    <r>
      <rPr>
        <i/>
        <vertAlign val="superscript"/>
        <sz val="12"/>
        <color theme="1"/>
        <rFont val="Arial"/>
        <family val="2"/>
      </rPr>
      <t xml:space="preserve"> 2)</t>
    </r>
  </si>
  <si>
    <t>B [&lt;90']</t>
  </si>
  <si>
    <t>C [90'-130']</t>
  </si>
  <si>
    <t>D [&gt;130']</t>
  </si>
  <si>
    <t>Wiss. Mitarbeitende</t>
  </si>
  <si>
    <t>Wiss. Assistierende</t>
  </si>
  <si>
    <t>Angestellte</t>
  </si>
  <si>
    <t>A [1 Kostensatz]</t>
  </si>
  <si>
    <t>Praktikanten / Lernende</t>
  </si>
  <si>
    <r>
      <rPr>
        <vertAlign val="superscript"/>
        <sz val="10"/>
        <color theme="1"/>
        <rFont val="Arial"/>
        <family val="2"/>
      </rPr>
      <t xml:space="preserve">1) </t>
    </r>
    <r>
      <rPr>
        <sz val="12"/>
        <color theme="1"/>
        <rFont val="Calibri"/>
        <family val="2"/>
        <scheme val="minor"/>
      </rPr>
      <t>intern = Kostensätze ohne Gemeinkostenzuschlag; für interne Stundenverrechnungen</t>
    </r>
  </si>
  <si>
    <r>
      <rPr>
        <i/>
        <vertAlign val="superscript"/>
        <sz val="10"/>
        <color theme="1"/>
        <rFont val="Arial"/>
        <family val="2"/>
      </rPr>
      <t xml:space="preserve">2) </t>
    </r>
    <r>
      <rPr>
        <i/>
        <sz val="10"/>
        <color theme="1"/>
        <rFont val="Arial"/>
        <family val="2"/>
      </rPr>
      <t>extern = Kostensätze mit Gemeinkostenzuschlag; Richtwerte für externe Stundenverrechnungen und Kalkulationen</t>
    </r>
  </si>
  <si>
    <r>
      <rPr>
        <vertAlign val="superscript"/>
        <sz val="10"/>
        <color theme="1"/>
        <rFont val="Arial"/>
        <family val="2"/>
      </rPr>
      <t xml:space="preserve">3) </t>
    </r>
    <r>
      <rPr>
        <sz val="12"/>
        <color theme="1"/>
        <rFont val="Calibri"/>
        <family val="2"/>
        <scheme val="minor"/>
      </rPr>
      <t>unter Berücksichtigung der Pauschale für Fortbildung &amp; allg. Hochschulaufgaben</t>
    </r>
  </si>
  <si>
    <r>
      <rPr>
        <b/>
        <sz val="10"/>
        <color rgb="FF0070C0"/>
        <rFont val="Arial"/>
        <family val="2"/>
      </rPr>
      <t>blau/fett</t>
    </r>
    <r>
      <rPr>
        <sz val="12"/>
        <color theme="1"/>
        <rFont val="Calibri"/>
        <family val="2"/>
        <scheme val="minor"/>
      </rPr>
      <t xml:space="preserve"> = Richtgrössen für die jeweilige Personalkategorie; Verwendung in der Budgetierung und für (Projekt-)Kalkulationen</t>
    </r>
  </si>
  <si>
    <t>=&gt; Lohnintervall, in dem erfahrungsgemäss die grösste Anzahl von Mitarbeitenden zu finden ist</t>
  </si>
  <si>
    <t>Das Blatt wurde gesperrt und mit einem Passwort geschützt. Orange markierte Zellen können hingegen ausgefüllt werden.</t>
  </si>
  <si>
    <t>Antragsteller*in (Name, HS)</t>
  </si>
  <si>
    <t>Für jede beteiligte Hochschule gibt es separate Spalten: UZH: Spalte E; ZHAW: Spalte H; ZHdK: Spalte K; PHZH: Spalte N.</t>
  </si>
  <si>
    <t>SNF ist mit Istlöhnen</t>
  </si>
  <si>
    <t>std</t>
  </si>
  <si>
    <t>Wochenb</t>
  </si>
  <si>
    <t>Wochen Ferien</t>
  </si>
  <si>
    <t>Feiertage</t>
  </si>
  <si>
    <t>4*42 Selbstausbildungszeit wird noch abgezogen</t>
  </si>
  <si>
    <t>Arbeitstage</t>
  </si>
  <si>
    <t>Einzubringende Eigenleistungen:</t>
  </si>
  <si>
    <t>ZHAW:</t>
  </si>
  <si>
    <t>Die Excel-Kalkulation muss zwingend ausgefüllt werden, damit das Projekt-Budget einheitlich mit den gülten Voraussetzungen kalkuliert wird.</t>
  </si>
  <si>
    <t>Diese Wegleitung dient dazu, dem*r Antragsteller*in die geltenden Regeln sowie wichtige Erläuterungen für jeden Abschnitt darzulegen.</t>
  </si>
  <si>
    <t>Pro Hochschule gibt es ein Kalkulationsfenster mit 12 Zeilen. In den ersten 6 Zeilen sind fixe Standard-Kostensätze hinterlegt. Die letzten 6 Zeilen können beliebig überschrieben werden.</t>
  </si>
  <si>
    <t>es gibt zwei Möglichkeiten die Personalkosten zu ermitteln:</t>
  </si>
  <si>
    <t>4) Keine Reserveposten aufbauen!</t>
  </si>
  <si>
    <t>Ein Subcontractor ist typischerweise eine externe Firma die für das DIZH Projekt eine Arbeit erledigt, die nicht Hochschul-intern erbracht werden kann.</t>
  </si>
  <si>
    <t>- Sofern aus dem Subcontracting ein immaterieller Wert (z.B. Software) entsteht, kann dies unter Umständen zu einem Investitionsbedarf führen.</t>
  </si>
  <si>
    <r>
      <t>Grundsatz</t>
    </r>
    <r>
      <rPr>
        <sz val="12"/>
        <color rgb="FF000000"/>
        <rFont val="Helvetica"/>
        <family val="2"/>
      </rPr>
      <t>:</t>
    </r>
  </si>
  <si>
    <r>
      <t xml:space="preserve">1) </t>
    </r>
    <r>
      <rPr>
        <sz val="12"/>
        <color theme="1"/>
        <rFont val="Helvetica"/>
        <family val="2"/>
      </rPr>
      <t xml:space="preserve">Beantragte DIZH Gelder müssen mit mindestens 50% Eigenleistungs-Anteil gedeckt sein </t>
    </r>
    <r>
      <rPr>
        <sz val="12"/>
        <color rgb="FF000000"/>
        <rFont val="Helvetica"/>
        <family val="2"/>
      </rPr>
      <t>(siehe Auszug aus Konzept).</t>
    </r>
  </si>
  <si>
    <t>Diese Spaltentrennung ist erforderlich, damit die Finanzierung pro Hochschule separat ersichtlich ist.</t>
  </si>
  <si>
    <t>1) separates Blatt "Personalkosten"</t>
  </si>
  <si>
    <t>Da jede Hochschule unterschiedliche Vorgehensweise kennt, ihre Personalkosten zu kalkulieren, gibt es pro Hochschule eine separte Erläuterung.</t>
  </si>
  <si>
    <t>Personalkosten ZHdK:</t>
  </si>
  <si>
    <t>Die Jahreskosten im Verhältnis des ausgewählten Beschäftigungs-Grades und der Anzahl Monate.</t>
  </si>
  <si>
    <t>Das Total wird direkt ins "DIZH Innovationsprogramm Kalk" übernommen (Zeilen 8 bis 11).</t>
  </si>
  <si>
    <t>Personalkosten ZHAW:</t>
  </si>
  <si>
    <t>Std-Satz:</t>
  </si>
  <si>
    <t>Die Anzahl Stunden multipliziert mit dem internen Stunden-Satz.</t>
  </si>
  <si>
    <t>Personalkosten UZH:</t>
  </si>
  <si>
    <t>Personalkosten PHZH:</t>
  </si>
  <si>
    <t>Personal-Kategorie: DROP-DOWN der Personalkategorie gemäss Vorgaben ZHdK.</t>
  </si>
  <si>
    <t>Aufgabe: Rolle innerhalb des Projektes</t>
  </si>
  <si>
    <t>Besch-Grad: Der "Beschäftigungs-Grad" des Mitarbeiters im Projekt in %.</t>
  </si>
  <si>
    <t>Monate: Die Beschäftigungs-Dauer des Mitarbeiters in Monaten.</t>
  </si>
  <si>
    <t>Jahreskosten:</t>
  </si>
  <si>
    <t>anteilmässige Projektkosten:</t>
  </si>
  <si>
    <t>weisse Felder: Die Lohnkosten werden gemäss gewählter Personal-Kategorie automatisch übernommen.</t>
  </si>
  <si>
    <t xml:space="preserve">orange Felder: Die Jahreskosten können manuell eingegeben werden. </t>
  </si>
  <si>
    <t>Personal-Kategorie: DROP-DOWN der Personalkategorie gemäss Vorgaben ZHAW.</t>
  </si>
  <si>
    <t>Aufgabe: Rolle innerhalb des Projektes.</t>
  </si>
  <si>
    <t xml:space="preserve">Std: Stunden des Mitarbeiters für das Projekt (z.B. gemäss Projektplan) </t>
  </si>
  <si>
    <t>orange Felder: Kostensatz kann selber eingefügt werden.</t>
  </si>
  <si>
    <r>
      <t xml:space="preserve">weisse Felder: interne Kostensätze gemäss gewählter Personal-Kategorie. </t>
    </r>
    <r>
      <rPr>
        <sz val="12"/>
        <color theme="1"/>
        <rFont val="Helvetica"/>
        <family val="2"/>
      </rPr>
      <t>=&gt; Lohnintervall, in dem erfahrungsgemäss die grösste Anzahl von Mitarbeitenden zu finden ist.</t>
    </r>
  </si>
  <si>
    <t>2) Eingabe Personalkosten manuell direkt im Blatt "DIZH Innovationspgrogramm Kalk"</t>
  </si>
  <si>
    <t>Die Personalkosten können auch manuell eingebeben werden in den Zeilen 12 bis 15 (unbedigt die Kosten in die jeweilige Spalte der betroffenen Hochschule eingeben).</t>
  </si>
  <si>
    <t>VORGABEN FÜR PRAXISPARTNER</t>
  </si>
  <si>
    <t>Vorschlag ist gemacht</t>
  </si>
  <si>
    <t>Wird abgeklärt wie es die HS buchen können. Anschliessend für DIZH anschauen</t>
  </si>
  <si>
    <t>ZHdK: ok; ZHAW: ok; UZH: pendent; PHZH: pendent</t>
  </si>
  <si>
    <t>Wegleitung: einzubringende EL</t>
  </si>
  <si>
    <t>Wegleitung: Geräte / Anlage</t>
  </si>
  <si>
    <t>Beispiele für Investition die für Forscher verständlich ist</t>
  </si>
  <si>
    <t>Beispiele pro Kategorie die nachvollziehbar sind</t>
  </si>
  <si>
    <t>Beschaffungen von Geräten, Anlagen und Infrastrukturen welche für das Projekt unabdingbar sind und einen Nutzen von mindestens einem Jahr aufweisen.</t>
  </si>
  <si>
    <t>Ausgaben für Miete von Geräten müssen ebenfalls angegeben werden.</t>
  </si>
  <si>
    <t>UZH: 10 TCHF</t>
  </si>
  <si>
    <t>PHZH, ZHAW, ZHdK: 50 TCHF</t>
  </si>
  <si>
    <r>
      <rPr>
        <i/>
        <sz val="12"/>
        <color rgb="FF000000"/>
        <rFont val="Helvetica"/>
        <family val="2"/>
      </rPr>
      <t>Beispiele</t>
    </r>
    <r>
      <rPr>
        <sz val="12"/>
        <color rgb="FF000000"/>
        <rFont val="Helvetica"/>
        <family val="2"/>
      </rPr>
      <t>:</t>
    </r>
  </si>
  <si>
    <t xml:space="preserve">Schwellenwerte: </t>
  </si>
  <si>
    <t>Anschaffungen welche diese Schwellenwerte übersteigen, müssen Hochschul-intern beschafft werden und können nicht mit DIZH Geldern finanziert werden.</t>
  </si>
  <si>
    <t>Praxisnahe Beispiele für UZH:</t>
  </si>
  <si>
    <r>
      <t xml:space="preserve">Beschaffung 3D Drucker: Wert 30 TCHF. Muss von der UZH beschafft werden. </t>
    </r>
    <r>
      <rPr>
        <b/>
        <sz val="12"/>
        <color theme="1"/>
        <rFont val="Helvetica"/>
        <family val="2"/>
      </rPr>
      <t>Kein</t>
    </r>
    <r>
      <rPr>
        <sz val="12"/>
        <color theme="1"/>
        <rFont val="Helvetica"/>
        <family val="2"/>
      </rPr>
      <t xml:space="preserve"> Anspruch auf DIZH Gelder.</t>
    </r>
  </si>
  <si>
    <r>
      <t xml:space="preserve">Beschaffung von 10 Workstations: Wert je 5'000 CHF. --&gt; Gilt als Sammelbestellung und muss von der UZH beschafft werden. </t>
    </r>
    <r>
      <rPr>
        <b/>
        <sz val="12"/>
        <color theme="1"/>
        <rFont val="Helvetica"/>
        <family val="2"/>
      </rPr>
      <t>Kein</t>
    </r>
    <r>
      <rPr>
        <sz val="12"/>
        <color theme="1"/>
        <rFont val="Helvetica"/>
        <family val="2"/>
      </rPr>
      <t xml:space="preserve"> Anspruch auf DIZH Gelder.</t>
    </r>
  </si>
  <si>
    <r>
      <t xml:space="preserve">Eine SW-Plattform muss für das Projekt entwickelt werden. Kosten: 60 TCHF. --&gt; Wird als "immaterielle Anlage" deklariert und muss von der UZH finanziert werden. </t>
    </r>
    <r>
      <rPr>
        <b/>
        <sz val="12"/>
        <color theme="1"/>
        <rFont val="Helvetica"/>
        <family val="2"/>
      </rPr>
      <t>Kein</t>
    </r>
    <r>
      <rPr>
        <sz val="12"/>
        <color theme="1"/>
        <rFont val="Helvetica"/>
        <family val="2"/>
      </rPr>
      <t xml:space="preserve"> Anspruch auf DIZH Gelder.</t>
    </r>
  </si>
  <si>
    <t>Beschaffung von "Oculus Quest" Umgebung: 8 TCHF. Kann durch DIZH Gelder finanziert werden.</t>
  </si>
  <si>
    <t>Praxisnahe Beispiele für PHZH, ZHAW &amp; ZHdK:</t>
  </si>
  <si>
    <t>Beschaffung 3D Drucker: Wert 30 TCHF. Kann durch DIZH Gelder finanziert werden.</t>
  </si>
  <si>
    <t>Beschaffung von 10 Workstations: Wert je 5'000 CHF. Kann durch DIZH Gelder finanziert werden.</t>
  </si>
  <si>
    <r>
      <t xml:space="preserve">Eine SW-Plattform muss für das Projekt entwickelt werden. Kosten: 60 TCHF. --&gt; Wird als "immaterielle Anlage" deklariert und muss von der HS finanziert werden. </t>
    </r>
    <r>
      <rPr>
        <b/>
        <sz val="12"/>
        <color theme="1"/>
        <rFont val="Helvetica"/>
        <family val="2"/>
      </rPr>
      <t>Kein</t>
    </r>
    <r>
      <rPr>
        <sz val="12"/>
        <color theme="1"/>
        <rFont val="Helvetica"/>
        <family val="2"/>
      </rPr>
      <t xml:space="preserve"> Anspruch auf DIZH Gelder.</t>
    </r>
  </si>
  <si>
    <t>TIPP: Wenn Anlagen für ein Projekt benötigt werden, sollte vorgängig intern geklärt werden, ob die Anlage bereits Hochschul-intern verfügbar ist.</t>
  </si>
  <si>
    <t>Bei vielen "Calls" wird eine Vernetzung von DIZH-Partnerhochschulen mit gesellschaftlichen Akteur*innen (Praxispartner) gefordert.</t>
  </si>
  <si>
    <t>Betreffend der Finanzierung gibt es momentan keine geltende Regelung und daher können diese Beträge nicht für die DIZH Gelder berücksichtigt werden.</t>
  </si>
  <si>
    <t>Daher ist es wichtig, den monetären Wert dieser Zusammenarbeit mit dem externen Praxispartner in den dafür vorgesehenen Zeilen anzugeben.</t>
  </si>
  <si>
    <t>Das heisst die Hochschulen dürfen im Moment die "In-Kind Leistungen" der Praxispartner im Rahmen des DIZH Finanzreportings nicht inkludieren.</t>
  </si>
  <si>
    <t>Folglich wird im Blatt "DIZH Innovationsprogramm Kalk" der ermittelte Wert der Leistungen der involvierten Praxispartner vom Total der direkten Projektkosten subtrahiert.</t>
  </si>
  <si>
    <t>Freie universitäre Mittel des Lehrstuhls bzw. des Instituts (no earmarked funds) als Cash</t>
  </si>
  <si>
    <t>-</t>
  </si>
  <si>
    <t xml:space="preserve">Personaleinsatz von Personen (Doktoranden, Post-Docs, Assistenten) bezahlt aus freien Mitteln des Lehrstuhls bzw. des Instituts; </t>
  </si>
  <si>
    <t>Monetarisiert durch jeweiligen Stundenansatz, wird vom jeweiligen Vorgesetzten bestätigt oder auch hinterlegtem Kostensplit auf das DIZH-Projekt</t>
  </si>
  <si>
    <t>Arbeitsleistung des Lehrstuhlinhabers/Professors (sofern es keine Drittmittelprofessur ist oder weiterverrechnet wird) ;</t>
  </si>
  <si>
    <t>Monetarisiert durch jeweiligen Stundenansatz, wird durch Antragsteller selbst bestätigt</t>
  </si>
  <si>
    <t>Es wird jeweils das gesamte Drittmittel berücksichtigt (bzw. alle darauf verbuchten Ausgaben, sei es Betriebs- oder Personalaufwand)</t>
  </si>
  <si>
    <t>Folgende Drittmittel können verwendet werden: </t>
  </si>
  <si>
    <t>Drittmittel (no earmarked funds) mit direktem Bezug zum Projektthema (gemäss DIZH-Reglement)</t>
  </si>
  <si>
    <t>Soll nur ein (teilweiser) Personaleinsatz von drittmittelfinanzierten Personen und nicht das gesamte Drittmittel berücksichtigt werden, gibt es folgende Möglichkeiten:</t>
  </si>
  <si>
    <t>Personaleinsatz von Personen (Doktoranden, Post-Docs, Assistenten) bezahlt aus Drittmittel mit direktem Bezug zum Projektthema;</t>
  </si>
  <si>
    <t>Personaleinsatz von Personen (Doktoranden, Post-Docs, Assistenten) bezahlt aus Drittmittel, bei denen der Geldgeber einer Umwidmung zugestimmt hat;</t>
  </si>
  <si>
    <t>Personaleinsatz von (Stiftungs-/Drittmittel)Professuren; der Geldgeber muss der Umwidmung zugestimmt haben, sofern nicht bereits in der Stiftungsvereinbarung etc geregelt:</t>
  </si>
  <si>
    <t>ist meiner Meinung nach kein Thema</t>
  </si>
  <si>
    <t>Wie integrieren? Hab es momentan vom Total abgezogen</t>
  </si>
  <si>
    <t>a) Cash-Leistungen (verfügbares Geld um bestimmte Ausgaben tätigen zu können): </t>
  </si>
  <si>
    <t>b) in-kind-Leistungen (eine bereits laufende Anstellung die möglicherweise auf das Projeke umgebucht werden kann): </t>
  </si>
  <si>
    <t>Geräte / Anlagen / Infrastruktur</t>
  </si>
  <si>
    <t>GERÄTE / ANLAGEN / INFRASTRUKTUR</t>
  </si>
  <si>
    <t>Drittmittel, bei denen der Geldgeber einer Umwidmung zugestimmt hat.</t>
  </si>
  <si>
    <t>Monetarisiert durch jeweiligen Stundenansatz, wird vom jeweiligen Vorgesetzten bestätigt.</t>
  </si>
  <si>
    <t>Open Access Kosten, Mietkosten, Versicherungen, Werbe-Kosten, Druckkosten etc.</t>
  </si>
  <si>
    <t>Spesen: z.B. Reisekosten für Konferenzbesuche, Kosten für Einladen von Referenten an Workshops, Kosten für Catering oder andere Verpflegung etc.</t>
  </si>
  <si>
    <t>Hilfsassistenzen</t>
  </si>
  <si>
    <t>Post-Docs</t>
  </si>
  <si>
    <t>Lohnklasse 10 mit LS 3 - 11</t>
  </si>
  <si>
    <t>Mittelwert</t>
  </si>
  <si>
    <t>Doktoranden</t>
  </si>
  <si>
    <t>Pensum</t>
  </si>
  <si>
    <t>Lohnklasse 18/03</t>
  </si>
  <si>
    <t>Person: Name des Mitarbeiters. Ist für DIZH nicht relevant und muss nicht zwingend ausgefüllt werden, kann aber für den Antragsteller als Hilfe dienen.</t>
  </si>
  <si>
    <t>Personal-Kategorie: DROP-DOWN der Personalkategorie gemäss Vorgaben UZH</t>
  </si>
  <si>
    <t>Für UZH Personal stehen nur drei Kategorien als "Drop Down" zur Auswahl:</t>
  </si>
  <si>
    <t>--&gt; somit ist bei einem gewählten Beschäftigungsgrad von 100% das Pensum von 60% die Basis.</t>
  </si>
  <si>
    <t>alle anderen Personalkategorien können manuell in den dafür vorgesehenen Zeilen eingegeben werden.</t>
  </si>
  <si>
    <t>Laborgeräte, Maschinen, Instrumente, Werkzeuge, Hardware (inkl. Betriebssoftware), Drucker, Fahrzeuge, Mobiliar, Software, Lizenzen, Patente etc.</t>
  </si>
  <si>
    <t>ATP</t>
  </si>
  <si>
    <t>Personal-Kategorie: DROP-DOWN der Personalkategorie gemäss Vorgaben PHZH.</t>
  </si>
  <si>
    <t>Prof.: 90 CHF</t>
  </si>
  <si>
    <t>Doz.: 90 CHF</t>
  </si>
  <si>
    <t>Wima: 70 CHF</t>
  </si>
  <si>
    <t>Wiss. Assistierende: 40 CHF</t>
  </si>
  <si>
    <t>ATP (undifferenziert): 55 CHF</t>
  </si>
  <si>
    <t>Es gelten folgende Stunden-Sätze (und diese werden mit 1'900 Std multipliziert):</t>
  </si>
  <si>
    <t>INFOS ZU PROJEKT-FINANZIERUNG (ab Zeile 55)</t>
  </si>
  <si>
    <t>- Ob ein immaterieller Wert entsteht, hängt von verschiedenen Faktoren ab und muss die Finanzabteilung der jeweiligen Hochschule klären.</t>
  </si>
  <si>
    <t>Die Auflösung von Reserven steht für das Innovationsprogramm nicht zur Verfügung.</t>
  </si>
  <si>
    <t>Formel für Matching: =WENN((B56/2)&gt; 250000; 250000; B56/2)</t>
  </si>
  <si>
    <t>Hingegen dürfen Anschaffungen von Geräten &amp; Anlagen unterhalb dieses Schwellenwertes für den DIZH Kredit angegeben werden.</t>
  </si>
  <si>
    <t>1) Höchstens 20% der Gesamtprojektkosten oder maximal 100 TCHF.</t>
  </si>
  <si>
    <t>Übersetzung Englisch</t>
  </si>
  <si>
    <t>1) deepl 2) https://proofreading.org/</t>
  </si>
  <si>
    <t>OVERHEAD (OH)</t>
  </si>
  <si>
    <t>Post-Docs (100% Pensum, LK 18/LS03)</t>
  </si>
  <si>
    <t>inkl. Soz. leistungen</t>
  </si>
  <si>
    <t>Eingeworbene/einzuwerbende Drittmittel</t>
  </si>
  <si>
    <t>Drittmittel, die von Projektpartnern (z.B. Cashbeiträge von Praxispartnern) zur Verfügung gestellt werden und auf einem Drittmittelkonto landen.</t>
  </si>
  <si>
    <t xml:space="preserve">Für ZHAW-Finanzierungsanteile gilt: Es sind mind. 6.6% der Gesamtkosten an eingeworbenen Drittmitteln nachzuweisen.  </t>
  </si>
  <si>
    <t>WEGLEITUNG FÜR DIZH KALKULATION</t>
  </si>
  <si>
    <t>1) Hilfassistenzen ohne Bachelor:</t>
  </si>
  <si>
    <t>Lohnklasse 10. Lohnstufen 03-11. Ergibt Mittelwert von CHF 77'401 für einen Jahreslohn mit 100% Pensum (inkl. 18 % Sozialleistungen).</t>
  </si>
  <si>
    <t>Lohnklasse 10. Lohnstufen 03-11. Ergibt Mittelwert von CHF 89'656 für einen Jahreslohn mit 100% Pensum (inkl. 18 % Sozialleistungen).</t>
  </si>
  <si>
    <t>2) Hilfassistenzen mit Bachelor:</t>
  </si>
  <si>
    <t>3) Doktoranden:</t>
  </si>
  <si>
    <t>Doktorierende 1. Jahr (idR 60% Pensum) -&gt; CHF 92'512</t>
  </si>
  <si>
    <t>Doktorierende 2. Jahr (idR 60% Pensum) -&gt; CHF 95'462</t>
  </si>
  <si>
    <t>Doktorierende 3. u. 4. Jahr (idR 60% Pensum) -&gt; CHF 98'412</t>
  </si>
  <si>
    <t>4) Post-Docs:</t>
  </si>
  <si>
    <t>Gem. UZH Einreihungsrichtlinien: 60% Pensum. Ergibt folgende Jahreslöhne (inkl. 18 % Sozialleistungen):</t>
  </si>
  <si>
    <t>Lohnklasse 18 mit Lohnstufe 03. Ergibt einen Jahreslohn (inkl. 18 % Sozialleistungen) von CHF 113'263 mit 100% Pensum.</t>
  </si>
  <si>
    <t>Project name</t>
  </si>
  <si>
    <t>Applicant (name, HS)</t>
  </si>
  <si>
    <t>Participating universities</t>
  </si>
  <si>
    <t>comments (can be overwritten as desired)</t>
  </si>
  <si>
    <t>is taken over directly from the "Personnel costs" sheet</t>
  </si>
  <si>
    <t>can be filled out as desired.</t>
  </si>
  <si>
    <t>PHZH personnel (carried over from "Personnel costs)</t>
  </si>
  <si>
    <t>UZH personnel (carried over from "Personnel costs)</t>
  </si>
  <si>
    <t>ZHAW personnel (carried over from "Personnel costs)</t>
  </si>
  <si>
    <t>ZHdK personnel (carried over from "Personnel costs)</t>
  </si>
  <si>
    <t>TOTAL PERSONNEL INTERNAL</t>
  </si>
  <si>
    <t>TOTAL COST OF MATERIALS</t>
  </si>
  <si>
    <t>Line is example and can be overwritten. Ideally, a quotation is available.</t>
  </si>
  <si>
    <t>to write on and fill in yourself</t>
  </si>
  <si>
    <t>e.g. programming</t>
  </si>
  <si>
    <t>e.g. consulting fee</t>
  </si>
  <si>
    <t>e.g. webpage</t>
  </si>
  <si>
    <t>e.g. external event (runs via event agency)</t>
  </si>
  <si>
    <t>TOTAL PRACTICE PARTNER</t>
  </si>
  <si>
    <t>There are no DIZH funds for the procurement of equipment larger than 10 TCHF (UZH) or 50 TCHF (other HS).</t>
  </si>
  <si>
    <t xml:space="preserve">In the case of equipment procurement, clarify whether it is already available within the HS. </t>
  </si>
  <si>
    <t>Assets below capitalisation threshold</t>
  </si>
  <si>
    <t>TOTAL DEVICES / EQUIPMENT</t>
  </si>
  <si>
    <t>TOTAL PROJECT COSTS (with PP)</t>
  </si>
  <si>
    <t>minus practice partner</t>
  </si>
  <si>
    <t>TOTAL PROJECT COSTS (without PP)</t>
  </si>
  <si>
    <t>TOTAL PROJECT COSTS INCL. OH</t>
  </si>
  <si>
    <t>PROJECT FUNDING:</t>
  </si>
  <si>
    <t>TOTAL PROJECT COST</t>
  </si>
  <si>
    <t>REQUIRED DIZH FUNDS (50% OF PC)</t>
  </si>
  <si>
    <t>REQUIRED MATCHING FUNDS TOTAL</t>
  </si>
  <si>
    <t>MATCHING FUNDS COVERAGE:</t>
  </si>
  <si>
    <t>Own contributions to be made</t>
  </si>
  <si>
    <t>Dissolution of reserves</t>
  </si>
  <si>
    <t>Third-party funds acquired/to be acquired</t>
  </si>
  <si>
    <t>Calculation scheme PHZH</t>
  </si>
  <si>
    <t>Calculation scheme UZH</t>
  </si>
  <si>
    <t>Calculation scheme ZHAW</t>
  </si>
  <si>
    <t>Calculation scheme ZHdK</t>
  </si>
  <si>
    <t>Personnel category</t>
  </si>
  <si>
    <t>Task</t>
  </si>
  <si>
    <t>degree of employment</t>
  </si>
  <si>
    <t>hrs</t>
  </si>
  <si>
    <t>months</t>
  </si>
  <si>
    <t>Annual costs</t>
  </si>
  <si>
    <t>Proportional project costs CHF</t>
  </si>
  <si>
    <t>Rows with dropdown menu in the "Personnel category" column</t>
  </si>
  <si>
    <t>The annual costs can be entered manually in these lines.</t>
  </si>
  <si>
    <t>TOTAL PERSONNEL COSTS PHZH</t>
  </si>
  <si>
    <t>TOTAL PERSONNEL COSTS UZH</t>
  </si>
  <si>
    <t>TOTAL PERSONNEL COSTS ZHAW</t>
  </si>
  <si>
    <t>TOTAL PERSONNEL COSTS ZHdK</t>
  </si>
  <si>
    <t>e.g. laptops</t>
  </si>
  <si>
    <t>e.g. printers</t>
  </si>
  <si>
    <t>Hrs Rate</t>
  </si>
  <si>
    <t>Topics</t>
  </si>
  <si>
    <t>Explanation</t>
  </si>
  <si>
    <t>Personnel costs</t>
  </si>
  <si>
    <t>Material costs</t>
  </si>
  <si>
    <t>Practice partner</t>
  </si>
  <si>
    <t>Equipment/facilities/infrastructure</t>
  </si>
  <si>
    <t>Calculating overhead</t>
  </si>
  <si>
    <t>Information on project financing</t>
  </si>
  <si>
    <t>EXPLANATION OF THIS GUIDE</t>
  </si>
  <si>
    <t xml:space="preserve">This guide contains the applicable rules and important explanations for each section of the application. </t>
  </si>
  <si>
    <t>Please note that the Excel calculations must be completed in order for the project budget to be calculated consistently and within the requirements.</t>
  </si>
  <si>
    <t>These separate columns allow the funding per university to be shown.</t>
  </si>
  <si>
    <t>When it makes sense to do so, one line can be used to refer to several universities.</t>
  </si>
  <si>
    <t>The sheet has been locked and protected with a password. Cells marked in orange, however, can be filled in.</t>
  </si>
  <si>
    <t>NOTE: All the explanations and notes above are stored as notes in the calculation cells (cells with red triangles).</t>
  </si>
  <si>
    <t>PROJECT NAME</t>
  </si>
  <si>
    <t>Information about the project must be entered in cells 1A - 4A.</t>
  </si>
  <si>
    <t>CALCULATION OF PERSONNEL COSTS</t>
  </si>
  <si>
    <t xml:space="preserve">Each university has a calculation window with 12 lines. The first 6 lines contain fixed standard cost rates. The last 6 lines can be overwritten as desired. </t>
  </si>
  <si>
    <t>Since each university has a different procedure for calculating its personnel costs, a separate explanation can be provided for each one.</t>
  </si>
  <si>
    <t>Personnel costs PHZH:</t>
  </si>
  <si>
    <t>Personnel category: DROP-DOWN of the personnel category, according to PHZH specifications.</t>
  </si>
  <si>
    <t>Task: Role within the project</t>
  </si>
  <si>
    <t>Degree of employment: The "degree of employment" of the project staff member in %.</t>
  </si>
  <si>
    <t>Months: Employee’s employment duration in months.</t>
  </si>
  <si>
    <t>Annual costs:</t>
  </si>
  <si>
    <t xml:space="preserve">White fields: The salary costs are entered automatically according to the selected personnel category. </t>
  </si>
  <si>
    <t>Lect.: 90 CHF</t>
  </si>
  <si>
    <t>Assistant lecturer: 70 CHF</t>
  </si>
  <si>
    <t>Scientific assistants: 40 CHF</t>
  </si>
  <si>
    <t>ATP (undifferentiated): 55 CHF</t>
  </si>
  <si>
    <t>Orange fields: Annual costs can be entered manually.</t>
  </si>
  <si>
    <t>Proportional project costs:</t>
  </si>
  <si>
    <t xml:space="preserve">The annual costs in relation to the selected employment level and number of months. </t>
  </si>
  <si>
    <t>Personnel costs ZHdK:</t>
  </si>
  <si>
    <t>Personnel category: DROP-DOWN of the personnel category according to ZHdK specifications.</t>
  </si>
  <si>
    <t>The annual costs in relation to the selected employment level and the number of months.</t>
  </si>
  <si>
    <t>Personnel costs ZHAW:</t>
  </si>
  <si>
    <t>Personnel category: DROP-DOWN of the personnel category according to ZHAW specifications.</t>
  </si>
  <si>
    <t>Hrs rate:</t>
  </si>
  <si>
    <t>Task: Role within the project.</t>
  </si>
  <si>
    <t>Hrs: Hours devoted to the project by the staff member (e.g., according to the project plan).</t>
  </si>
  <si>
    <t>White fields: Internal cost rates for the selected personnel category =&gt; Wage interval in which, according to experience, the largest number of employees can be found.</t>
  </si>
  <si>
    <t>Orange fields: Cost rate can be inserted by the user.</t>
  </si>
  <si>
    <t>The number of hours multiplied by the internal hourly rate.</t>
  </si>
  <si>
    <t>Personnel costs UZH:</t>
  </si>
  <si>
    <t>Personnel category: DROP-DOWN of the personnel category according to UZH specifications.</t>
  </si>
  <si>
    <t>For UZH staff, only three categories are available on the DROP-DOWN menu:</t>
  </si>
  <si>
    <t>The following hourly rates apply (and multiplied by 1'900 hrs):</t>
  </si>
  <si>
    <t>All other staff categories can be entered manually in the lines provided.</t>
  </si>
  <si>
    <t xml:space="preserve">Degree of employment: The "degree of employment" of the project employee in %. </t>
  </si>
  <si>
    <t xml:space="preserve">White fields: The wage costs are entered automatically according to the selected personnel category. </t>
  </si>
  <si>
    <t>Orange fields: The annual costs can be entered manually.</t>
  </si>
  <si>
    <t>SPECIFICATIONS FOR ALLOWABLE MATERIAL COSTS</t>
  </si>
  <si>
    <t>Explanation:</t>
  </si>
  <si>
    <t>Examples:</t>
  </si>
  <si>
    <t>Expenses: e.g., travel costs for conference visits, costs for inviting speakers to workshops, costs for catering or other food, and so forth.</t>
  </si>
  <si>
    <t>Open Access costs, rental costs, insurance, advertising costs, printing costs, and so on.</t>
  </si>
  <si>
    <t>Principle:</t>
  </si>
  <si>
    <t>1) There are no thresholds for chargeable material costs.</t>
  </si>
  <si>
    <t>2) Costs can only be included if they were approved as part of the application and are indispensable for the realisation of the project.</t>
  </si>
  <si>
    <t>3) Only state costs that are explicable should be included.</t>
  </si>
  <si>
    <t>4) Do not build up reserve items!</t>
  </si>
  <si>
    <t>REQUIREMENTS FOR SUBCONTRACTING</t>
  </si>
  <si>
    <t>“Subcontracting” expenditures must remain separate from material costs.</t>
  </si>
  <si>
    <t>A subcontractor is typically an external company that performs work for the DIZH project that cannot be done in-house by the university.</t>
  </si>
  <si>
    <t>Programming, consulting, creating a web presence, event planning, and so forth.</t>
  </si>
  <si>
    <t>1) Maximized at 20% of the total project costs or 100 TCHF.</t>
  </si>
  <si>
    <t>2) If available, enclose quotations including cost compositions so that the costs indicated are explicable.</t>
  </si>
  <si>
    <t>3) Costs can only be included if they were approved as part of the application and are indispensable for the realisation of the project.</t>
  </si>
  <si>
    <t>Further note:</t>
  </si>
  <si>
    <t>- If an item of intangible value (e.g., software) arises from a subcontract, then there may be an investment requirement under certain circumstances.</t>
  </si>
  <si>
    <t>- Whether an item of intangible value has arisen depends on various factors and must be clarified by the finance department of the respective university.</t>
  </si>
  <si>
    <t>REQUIREMENTS FOR PRACTICE PARTNERS</t>
  </si>
  <si>
    <t>Many "calls" require DIZH partner universities to network with social actors (practice partners).</t>
  </si>
  <si>
    <t>Therefore, it is important to indicate the monetary value of this cooperation with an external practice partner in the lines provided.</t>
  </si>
  <si>
    <t>With regard to DIZH funding, there are currently no applicable regulations and therefore these amounts cannot be charged against the funds.</t>
  </si>
  <si>
    <t>In other words, universities are not currently allowed to include the "in-kind services" of practice partners in DIZH financial reporting.</t>
  </si>
  <si>
    <t>EQUIPMENT/FACILITIES/INFRASTRUCTURE</t>
  </si>
  <si>
    <t>Equipment, installations and infrastructure that are indispensable for the project and have a useful life of at least one year can be funded.</t>
  </si>
  <si>
    <t>Thresholds:</t>
  </si>
  <si>
    <t>Purchases exceeding these thresholds must be procured by the university and cannot be financed with DIZH funds.</t>
  </si>
  <si>
    <t>However, purchases of equipment and facilities below this threshold can receive DIZH credit.</t>
  </si>
  <si>
    <t>Expenditures on equipment rental must also be declared.</t>
  </si>
  <si>
    <t>Laboratory equipment, machinery, instruments, tools, hardware (incl. operating software), printers, vehicles, furniture, software, licences, patents, and so on.</t>
  </si>
  <si>
    <t>Practical examples for UZH:</t>
  </si>
  <si>
    <t>Procurement of "Oculus Quest" environment: 8 TCHF. Can be procured with DIZH funds.</t>
  </si>
  <si>
    <t>Procurement of 3D printer: 30 TCHF. Must be procured by UZH. Not eligible for DIZH funds.</t>
  </si>
  <si>
    <t>Procurement of 10 workstations: CHF 5,000 each. --&gt; This order is considered a collective order and must be procured by UZH. No DIZH funds can be used.</t>
  </si>
  <si>
    <t>Development of an essential SW platform for the project: 60 TCHF. --&gt; This platform must be declared an "intangible asset" and financed by UZH. No DIZH funds can be used.</t>
  </si>
  <si>
    <t>Practical examples for PHZH, ZHAW and ZHdK:</t>
  </si>
  <si>
    <t>Procurement of "Oculus Quest" environment: 8 TCHF. Can be financed with DIZH funds.</t>
  </si>
  <si>
    <t>Procurement of 3D printer: 30 TCHF. Can be financed with DIZH funds.</t>
  </si>
  <si>
    <t>Procurement of 10 workstations: CHF 5,000 each. Can be financed with DIZH funds.</t>
  </si>
  <si>
    <t>CALCULATING OVERHEAD</t>
  </si>
  <si>
    <t>The overhead always amounts to 20% of the total project costs!</t>
  </si>
  <si>
    <t xml:space="preserve"> = TOTAL PROJECT COSTS: 100%</t>
  </si>
  <si>
    <t xml:space="preserve"> + overhead: 20%</t>
  </si>
  <si>
    <t>Calculated project costs: 80%</t>
  </si>
  <si>
    <t>INFORMATION ON PROJECT FINANCING (from line 55)</t>
  </si>
  <si>
    <t>Proof of financing for the total project costs: split between DIZH special credit and university contributions (required matching funds).</t>
  </si>
  <si>
    <t>Requirement for DIZH special credit:</t>
  </si>
  <si>
    <t>Reallocation from existing revenues</t>
  </si>
  <si>
    <t>a) Cash benefits (available money for certain expenditures):</t>
  </si>
  <si>
    <t>University funds used to support the chair or institute (no earmarked funds).</t>
  </si>
  <si>
    <t>b) In-kind services (an ongoing position that can be transferred to the project):</t>
  </si>
  <si>
    <t xml:space="preserve">Personnel deployment (doctoral students, post-docs, assistants) paid in full by the chair or institute </t>
  </si>
  <si>
    <t>(monetised by the respective hourly rate and confirmed by the respective supervisor) or cost split with the DIZH project;</t>
  </si>
  <si>
    <t xml:space="preserve">Work performed by the chair holder/professor (if the position is not a third-party funded professorship or charged on; </t>
  </si>
  <si>
    <t>(monetised by the respective hourly rate, to be confirmed by applicant himself/herself).</t>
  </si>
  <si>
    <t>the following third-party funding can be used:</t>
  </si>
  <si>
    <t>Third-party funds provided by project partners (e.g., cash contributions from practice partners) and end up in a third-party funds account</t>
  </si>
  <si>
    <t>Third-party funds for which the funder has agreed to a reallocation.</t>
  </si>
  <si>
    <t>If partial deployment of personnel financed by third-party funding is to be utilized, the following possibilities exist:</t>
  </si>
  <si>
    <t xml:space="preserve">Personnel deployment of persons (doctoral students, post-docs, assistants) paid from third-party funds with direct reference to the project topic, </t>
  </si>
  <si>
    <t>monetarised by their respective hourly rates and confirmed by their respective supervisors.</t>
  </si>
  <si>
    <t xml:space="preserve">Personnel deployment of persons (doctoral students, post-docs, assistants) paid from third-party funds for which the funder has agreed to a reallocation, </t>
  </si>
  <si>
    <t xml:space="preserve">Staff deployment of endowed/third-party funded professorships; in this case, the donor/funder must approve the reassignment, unless such a deployment is already regulated by the endowment agreement, </t>
  </si>
  <si>
    <t>monetised by the respective hourly rate and confirmed by respective supervisor.</t>
  </si>
  <si>
    <t xml:space="preserve">For ZHAW: At least 6.6% of the total costs must be in the form of acquired third-party funds.
</t>
  </si>
  <si>
    <t>Excerpt from the concept for the innovation programme:</t>
  </si>
  <si>
    <t xml:space="preserve">DIZH funding in the innovation programme must be provided at the project level in a 50:50 ratio from other funds (matching funds, see OrgR Art. 26). </t>
  </si>
  <si>
    <t>Valid own contributions are the reallocation of existing income of the universities as well as the new acquisition of third-party funds (see Education Directorate memo of 23 March 2020);</t>
  </si>
  <si>
    <t>the dissolution of reserves is also available for the innovation programme, see memo of 16.06.2020.</t>
  </si>
  <si>
    <t>DIZH CALCULATION GUIDE</t>
  </si>
  <si>
    <t>There are separate columns for each participating university: PHZH: column E; UZH: column H; ZHAW: column K; ZHdK: column N.</t>
  </si>
  <si>
    <t xml:space="preserve">1) Auxiliary assistants </t>
  </si>
  <si>
    <t>Auxiliary assistants without bachelor’s degree:</t>
  </si>
  <si>
    <t>Auxiliary assistants with bachelor’s degree:</t>
  </si>
  <si>
    <t>2) PhD students:</t>
  </si>
  <si>
    <t>Development of an essential software platform for the project: 60 TCHF. --&gt; This platform must be declared an "intangible asset" and financed by the HS.  No DIZH funds can be used.</t>
  </si>
  <si>
    <t>In total, 25% overhead on the primary funds and 20% of the total project costs (including overhead) fall in a project - regardless of the funding split.</t>
  </si>
  <si>
    <t>In each case in which the entirety of the funding will be utilized (or all expenses booked on it, be it operating or personnel expenses).</t>
  </si>
  <si>
    <t>Third-party funds (no earmarked funds) given with direct reference to the project topic (according to DIZH regulations).</t>
  </si>
  <si>
    <t>As a rule, the dissolution of reserves is to be determined at the university management level.</t>
  </si>
  <si>
    <r>
      <t xml:space="preserve">You can enter numbers in the fields marked </t>
    </r>
    <r>
      <rPr>
        <b/>
        <i/>
        <sz val="12"/>
        <color theme="1"/>
        <rFont val="Helvetica"/>
        <family val="2"/>
      </rPr>
      <t>light orange</t>
    </r>
    <r>
      <rPr>
        <sz val="12"/>
        <color theme="1"/>
        <rFont val="Helvetica"/>
        <family val="2"/>
      </rPr>
      <t>.</t>
    </r>
  </si>
  <si>
    <r>
      <t xml:space="preserve">You can enter numbers in the fields marked </t>
    </r>
    <r>
      <rPr>
        <b/>
        <i/>
        <sz val="12"/>
        <color theme="1"/>
        <rFont val="Helvetica"/>
        <family val="2"/>
      </rPr>
      <t>light green</t>
    </r>
    <r>
      <rPr>
        <sz val="12"/>
        <color theme="1"/>
        <rFont val="Helvetica"/>
        <family val="2"/>
      </rPr>
      <t>.</t>
    </r>
  </si>
  <si>
    <t>--&gt; all other fields are locked for input.</t>
  </si>
  <si>
    <t>Dissolution of reserves (secured)</t>
  </si>
  <si>
    <t>Redeployment from existing income (secured)</t>
  </si>
  <si>
    <t>Third-party funds acquired/to be acquired (secured)</t>
  </si>
  <si>
    <t>Missing own contributions</t>
  </si>
  <si>
    <t>f</t>
  </si>
  <si>
    <t>Doctoral students 1st year (60% Pensum)</t>
  </si>
  <si>
    <t>Doctoral students 2nd year (60% Pensum)</t>
  </si>
  <si>
    <t>Doctoral students 3rd and 4th years (60% Pensum)</t>
  </si>
  <si>
    <t>Other employees WITH Bachelor (100% Pensum, LK 13/LS03-11)</t>
  </si>
  <si>
    <t>Other employees WITHOUT Bachelor (100% Pensum; LK10/LS03-11)</t>
  </si>
  <si>
    <t>Lecturers</t>
  </si>
  <si>
    <t>Scientific staff</t>
  </si>
  <si>
    <t>Research assistants</t>
  </si>
  <si>
    <t>Employee</t>
  </si>
  <si>
    <t>Requested DIZH funds must be matched by at least 50% matching funds. Of this, 20% is fixed overhead --&gt; 30% must be contributed by the participants themselves. (see excerpt from the concept).</t>
  </si>
  <si>
    <t>SOZ.LSTG IN %</t>
  </si>
  <si>
    <t>Assisting (100% Pensum, LK 17/LS03)</t>
  </si>
  <si>
    <t>Project description</t>
  </si>
  <si>
    <t>duration in months</t>
  </si>
  <si>
    <t>Planned start date</t>
  </si>
  <si>
    <t>Calculated end date</t>
  </si>
  <si>
    <t>Calculated in years</t>
  </si>
  <si>
    <t>additional lines: Mark line 17 and insert with 'ctrl c' and 'ctrl +'.</t>
  </si>
  <si>
    <t>TOTAL OWN CONTRIBUTIONS</t>
  </si>
  <si>
    <t>offizielle Kostensätze der Personalkosten der UZH für 2023</t>
  </si>
  <si>
    <t>Soz.Lst</t>
  </si>
  <si>
    <t>Student assistant  without Bachelor (100% Pensum; LK10/LS03)</t>
  </si>
  <si>
    <t>Student assistant  WITH Bachelor (100% Pensum, LK 13/LS03)</t>
  </si>
  <si>
    <t xml:space="preserve">PhD  1. year (check perentage, given amount is for 100%) </t>
  </si>
  <si>
    <t xml:space="preserve">PhD 2. year (check perentage, given amount is for 100%) </t>
  </si>
  <si>
    <t xml:space="preserve">PhD 3. u. 4. year (check perentage, given amount is for 100%) </t>
  </si>
  <si>
    <t>Research assistant (100% Pensum, LK 17/LS03)</t>
  </si>
  <si>
    <t>cell 1A:</t>
  </si>
  <si>
    <t>cell 1E:</t>
  </si>
  <si>
    <t>cell 2A:</t>
  </si>
  <si>
    <t>cell 2E:</t>
  </si>
  <si>
    <t>cell 3A:</t>
  </si>
  <si>
    <t>cells 1K and 2K are calculated automatically</t>
  </si>
  <si>
    <t>Salary class 10, salary levels 03, with an annual salary of CHF 73'264 for a 100% workload (incl. 14% social benefits).</t>
  </si>
  <si>
    <t>Salary grade 10, salary levels 03, with an annual salary of CHF 84'847 for a 100% workload (incl. 14% social benefits).</t>
  </si>
  <si>
    <t>According to UZH classification guidelines, these students can have a 60% workload, which results in the following annual salaries (incl. 14.5 % social benefits):</t>
  </si>
  <si>
    <t>PhD students 1st year -&gt; CHF 89'768 / with 60% Pensum: CHF 53'861</t>
  </si>
  <si>
    <t>PhD students 2nd year -&gt; CHF 92'631 / with 60% Pensum: CHF 55'578</t>
  </si>
  <si>
    <t>PhD students 3rd and 4th year -&gt; CHF 95'431 / 60% Pensum: CHF 57296</t>
  </si>
  <si>
    <t>The workload must be adjusted in column E. Mostly: 60%!</t>
  </si>
  <si>
    <t>Post Docs: Salary grade 18, salary level 03, with an annual salary (incl. 15% social benefits) of CHF 115'276 for a 100% workload.</t>
  </si>
  <si>
    <t>Reserach assistants: Salary grade 17, salary level 03, with an annual salary (incl. 15% social benefits) of CHF 108'184 for a 100% workload.</t>
  </si>
  <si>
    <t>Insert lines: Select line 17 (incl. dropdown menu) or line 22 (without dropdown menu) and insert another line with 'ctrl c' and 'ctrl +'.</t>
  </si>
  <si>
    <t>Insert lines: Select line 34 (incl. dropdown menu) or line 39 (without dropdown menu) and insert another line with 'ctrl c' and 'ctrl +'.</t>
  </si>
  <si>
    <t>Insert lines: Select line 51 (incl. dropdown menu) or line 56 (without dropdown menu) and insert another line with 'ctrl c' and 'ctrl +'.</t>
  </si>
  <si>
    <t>Insert lines: Select line 68 (incl. dropdown menu) or line 73 (without dropdown menu) and insert another line with 'ctrl c' and 'ctrl +'.</t>
  </si>
  <si>
    <t>Offizielle Personal Kostensätze der PHZH für das Jahr 2023</t>
  </si>
  <si>
    <t>All fields in column A (lines 23 to 28) can be overwritten and labelled as desired. Please provide precise and easily comprehensible designations.</t>
  </si>
  <si>
    <t>additional lines: Mark line 25 and insert with 'ctrl c' and 'ctrl +'.</t>
  </si>
  <si>
    <t>additional lines: Mark line 32 and insert with 'ctrl c' and 'ctrl +'.</t>
  </si>
  <si>
    <t>additional lines: Mark line 39 and insert with 'ctrl c' and 'ctrl +'.</t>
  </si>
  <si>
    <t>additional lines: Mark line 47 and insert with 'ctrl c' and 'ctrl +'.</t>
  </si>
  <si>
    <t>additional lines: Mark line 71 and insert with 'ctrl c' and 'ctrl +'.</t>
  </si>
  <si>
    <t>additional lines: Mark line 78 and insert with 'ctrl c' and 'ctrl +'.</t>
  </si>
  <si>
    <t>additional lines: Mark line 85 and insert with 'ctrl c' and 'ctrl +'.</t>
  </si>
  <si>
    <t>The calculation of the overhead is already firmly integrated into the budget calculations and is automatically calculated correctly.</t>
  </si>
  <si>
    <t>The overhead surcharge is a fixed calculatory surcharge per project.</t>
  </si>
  <si>
    <t>The total is transferred directly to "DIZH Budget Calculation” (lines 8 to 11).</t>
  </si>
  <si>
    <t>Consequently, on the sheet "DIZH Budget Calculation”, the calculated value of services provided by practice partners is subtracted from the total direct project costs.</t>
  </si>
  <si>
    <r>
      <t>The personnel costs are entered via the separate sheet "</t>
    </r>
    <r>
      <rPr>
        <i/>
        <sz val="12"/>
        <color theme="1"/>
        <rFont val="Helvetica"/>
        <family val="2"/>
      </rPr>
      <t>Personnel costs</t>
    </r>
    <r>
      <rPr>
        <sz val="12"/>
        <color theme="1"/>
        <rFont val="Helvetica"/>
        <family val="2"/>
      </rPr>
      <t>". The total per university is automatically transferred to the "</t>
    </r>
    <r>
      <rPr>
        <i/>
        <sz val="12"/>
        <color theme="1"/>
        <rFont val="Helvetica"/>
        <family val="2"/>
      </rPr>
      <t>DIZH Budget Calculation</t>
    </r>
    <r>
      <rPr>
        <sz val="12"/>
        <color theme="1"/>
        <rFont val="Helvetica"/>
        <family val="2"/>
      </rPr>
      <t>".</t>
    </r>
  </si>
  <si>
    <t>Person: Name of the employee. This information is not relevant for the DIZH and does not need to be filled in; however, it can serve as an aid for the applicant.</t>
  </si>
  <si>
    <t>Person: Name of employee. This information is not relevant for the DIZH and does not need to be filled in; however, it can serve as an aid for the applicant.</t>
  </si>
  <si>
    <t xml:space="preserve">Person: Name of the employee. This information is not relevant for the DIZH and does not need to be filled in; however, it can serve as an aid for the applicant.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</si>
</sst>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_-* #,##0_-;\-* #,##0_-;_-* &quot;-&quot;??_-;_-@_-"/>
    <numFmt numFmtId="166" formatCode="_ * #\'##0.00_ ;_ * \-#\'##0.00_ ;_ * &quot;-&quot;??_ ;_ @_ "/>
    <numFmt numFmtId="167" formatCode="_-* #\'##0_-;\-* #\'##0_-;_-* &quot;-&quot;??_-;_-@_-"/>
    <numFmt numFmtId="168" formatCode="_ * #,##0_ ;_ * \-#,##0_ ;_ * &quot;-&quot;??_ ;_ @_ "/>
    <numFmt numFmtId="169" formatCode="_-* #\'##0.0_-;\-* #\'##0.0_-;_-* &quot;-&quot;??_-;_-@_-"/>
    <numFmt numFmtId="170" formatCode="0.0%"/>
  </numFmts>
  <fonts count="78">
    <font>
      <sz val="12"/>
      <color theme="1"/>
      <name val="Calibri"/>
      <family val="2"/>
      <scheme val="minor"/>
    </font>
    <font>
      <sz val="12"/>
      <color theme="1"/>
      <name val="Calibri"/>
      <family val="2"/>
      <scheme val="minor"/>
    </font>
    <font>
      <b/>
      <sz val="12"/>
      <color theme="1"/>
      <name val="Calibri"/>
      <family val="2"/>
      <scheme val="minor"/>
    </font>
    <font>
      <sz val="8"/>
      <color theme="1"/>
      <name val="Calibri"/>
      <family val="2"/>
      <scheme val="minor"/>
    </font>
    <font>
      <sz val="10"/>
      <color rgb="FF000000"/>
      <name val="Tahoma"/>
      <family val="2"/>
    </font>
    <font>
      <b/>
      <sz val="10"/>
      <color rgb="FF000000"/>
      <name val="Tahoma"/>
      <family val="2"/>
    </font>
    <font>
      <sz val="10"/>
      <color rgb="FF000000"/>
      <name val="Calibri"/>
      <family val="2"/>
    </font>
    <font>
      <b/>
      <sz val="10"/>
      <color rgb="FF000000"/>
      <name val="Calibri"/>
      <family val="2"/>
    </font>
    <font>
      <sz val="11"/>
      <color theme="1"/>
      <name val="HelveticaNeueLT Com 55 Roman"/>
      <family val="2"/>
    </font>
    <font>
      <sz val="10"/>
      <color theme="1"/>
      <name val="HelveticaNeueLT Com 55 Roman"/>
      <family val="2"/>
    </font>
    <font>
      <b/>
      <sz val="10"/>
      <color theme="1"/>
      <name val="HelveticaNeueLT Com 55 Roman"/>
      <family val="2"/>
    </font>
    <font>
      <sz val="10"/>
      <name val="HelveticaNeueLT Com 55 Roman"/>
      <family val="2"/>
    </font>
    <font>
      <b/>
      <sz val="11"/>
      <name val="HelveticaNeueLT Com 55 Roman"/>
      <family val="2"/>
    </font>
    <font>
      <i/>
      <sz val="8"/>
      <name val="HelveticaNeueLT Com 55 Roman"/>
      <family val="2"/>
    </font>
    <font>
      <b/>
      <sz val="10"/>
      <color rgb="FF000000"/>
      <name val="+mn-lt"/>
      <charset val="1"/>
    </font>
    <font>
      <sz val="10"/>
      <color rgb="FF000000"/>
      <name val="+mn-lt"/>
      <charset val="1"/>
    </font>
    <font>
      <i/>
      <sz val="10"/>
      <color rgb="FF000000"/>
      <name val="+mn-lt"/>
      <charset val="1"/>
    </font>
    <font>
      <u/>
      <sz val="12"/>
      <color theme="10"/>
      <name val="Calibri"/>
      <family val="2"/>
      <scheme val="minor"/>
    </font>
    <font>
      <sz val="10"/>
      <color theme="1"/>
      <name val="Arial"/>
      <family val="2"/>
    </font>
    <font>
      <b/>
      <sz val="14"/>
      <color theme="1"/>
      <name val="Arial"/>
      <family val="2"/>
    </font>
    <font>
      <i/>
      <sz val="10"/>
      <color theme="1"/>
      <name val="Arial"/>
      <family val="2"/>
    </font>
    <font>
      <i/>
      <sz val="9"/>
      <name val="Arial"/>
      <family val="2"/>
    </font>
    <font>
      <sz val="10"/>
      <name val="Arial"/>
      <family val="2"/>
    </font>
    <font>
      <b/>
      <sz val="9"/>
      <name val="Arial"/>
      <family val="2"/>
    </font>
    <font>
      <b/>
      <sz val="9"/>
      <color theme="1"/>
      <name val="Arial"/>
      <family val="2"/>
    </font>
    <font>
      <sz val="12"/>
      <color theme="1"/>
      <name val="Arial"/>
      <family val="2"/>
    </font>
    <font>
      <vertAlign val="superscript"/>
      <sz val="12"/>
      <color theme="1"/>
      <name val="Arial"/>
      <family val="2"/>
    </font>
    <font>
      <b/>
      <sz val="12"/>
      <color rgb="FF0070C0"/>
      <name val="Arial"/>
      <family val="2"/>
    </font>
    <font>
      <i/>
      <sz val="12"/>
      <color theme="1"/>
      <name val="Arial"/>
      <family val="2"/>
    </font>
    <font>
      <i/>
      <vertAlign val="superscript"/>
      <sz val="12"/>
      <color theme="1"/>
      <name val="Arial"/>
      <family val="2"/>
    </font>
    <font>
      <b/>
      <i/>
      <sz val="12"/>
      <color rgb="FF0070C0"/>
      <name val="Arial"/>
      <family val="2"/>
    </font>
    <font>
      <vertAlign val="superscript"/>
      <sz val="10"/>
      <color theme="1"/>
      <name val="Arial"/>
      <family val="2"/>
    </font>
    <font>
      <i/>
      <vertAlign val="superscript"/>
      <sz val="10"/>
      <color theme="1"/>
      <name val="Arial"/>
      <family val="2"/>
    </font>
    <font>
      <b/>
      <sz val="10"/>
      <color rgb="FF0070C0"/>
      <name val="Arial"/>
      <family val="2"/>
    </font>
    <font>
      <sz val="10"/>
      <color theme="1"/>
      <name val="Calibri"/>
      <family val="2"/>
      <scheme val="minor"/>
    </font>
    <font>
      <b/>
      <sz val="10"/>
      <color theme="1"/>
      <name val="HelveticaNeueLT Com 55 Roman"/>
    </font>
    <font>
      <sz val="12"/>
      <color theme="1"/>
      <name val="Helvetica"/>
      <family val="2"/>
    </font>
    <font>
      <b/>
      <sz val="12"/>
      <color theme="1"/>
      <name val="Helvetica"/>
      <family val="2"/>
    </font>
    <font>
      <u/>
      <sz val="12"/>
      <color theme="10"/>
      <name val="Helvetica"/>
      <family val="2"/>
    </font>
    <font>
      <i/>
      <sz val="12"/>
      <color theme="1"/>
      <name val="Helvetica"/>
      <family val="2"/>
    </font>
    <font>
      <sz val="12"/>
      <name val="Helvetica"/>
      <family val="2"/>
    </font>
    <font>
      <b/>
      <sz val="12"/>
      <color rgb="FF000000"/>
      <name val="Helvetica"/>
      <family val="2"/>
    </font>
    <font>
      <sz val="12"/>
      <color rgb="FF000000"/>
      <name val="Helvetica"/>
      <family val="2"/>
    </font>
    <font>
      <i/>
      <sz val="12"/>
      <color rgb="FF000000"/>
      <name val="Helvetica"/>
      <family val="2"/>
    </font>
    <font>
      <b/>
      <i/>
      <sz val="12"/>
      <color theme="1"/>
      <name val="Helvetica"/>
      <family val="2"/>
    </font>
    <font>
      <sz val="10"/>
      <color theme="1"/>
      <name val="Helvetica"/>
      <family val="2"/>
    </font>
    <font>
      <sz val="8"/>
      <color theme="1"/>
      <name val="Helvetica"/>
      <family val="2"/>
    </font>
    <font>
      <b/>
      <sz val="8"/>
      <color theme="1"/>
      <name val="Helvetica"/>
      <family val="2"/>
    </font>
    <font>
      <b/>
      <sz val="10"/>
      <color theme="1"/>
      <name val="Helvetica"/>
      <family val="2"/>
    </font>
    <font>
      <b/>
      <i/>
      <sz val="10"/>
      <color rgb="FF000000"/>
      <name val="+mn-lt"/>
      <charset val="1"/>
    </font>
    <font>
      <b/>
      <i/>
      <sz val="12"/>
      <color rgb="FF000000"/>
      <name val="Helvetica"/>
      <family val="2"/>
    </font>
    <font>
      <b/>
      <sz val="10"/>
      <name val="HelveticaNeueLT Com 55 Roman"/>
      <family val="2"/>
    </font>
    <font>
      <sz val="10"/>
      <color rgb="FF000000"/>
      <name val="Calibri"/>
      <family val="2"/>
      <scheme val="minor"/>
    </font>
    <font>
      <b/>
      <sz val="10"/>
      <color rgb="FF000000"/>
      <name val="Calibri"/>
      <family val="2"/>
      <scheme val="minor"/>
    </font>
    <font>
      <b/>
      <i/>
      <sz val="10"/>
      <color rgb="FF000000"/>
      <name val="Calibri"/>
      <family val="2"/>
    </font>
    <font>
      <i/>
      <sz val="10"/>
      <color rgb="FF000000"/>
      <name val="Calibri"/>
      <family val="2"/>
    </font>
    <font>
      <b/>
      <sz val="12"/>
      <name val="Helvetica"/>
      <family val="2"/>
    </font>
    <font>
      <sz val="10"/>
      <color theme="1"/>
      <name val="Tahoma"/>
      <family val="2"/>
    </font>
    <font>
      <b/>
      <i/>
      <sz val="10"/>
      <color theme="1"/>
      <name val="Arial"/>
      <family val="2"/>
    </font>
    <font>
      <b/>
      <sz val="10"/>
      <color theme="1"/>
      <name val="Arial Black"/>
      <family val="2"/>
    </font>
    <font>
      <sz val="8"/>
      <color theme="1"/>
      <name val="Arial"/>
      <family val="2"/>
    </font>
    <font>
      <b/>
      <sz val="12"/>
      <color theme="1"/>
      <name val="Arial"/>
      <family val="2"/>
    </font>
    <font>
      <b/>
      <sz val="12"/>
      <color theme="1"/>
      <name val="Arial Black"/>
      <family val="2"/>
    </font>
    <font>
      <sz val="12"/>
      <color theme="1"/>
      <name val="Arial Black"/>
      <family val="2"/>
    </font>
    <font>
      <b/>
      <sz val="8"/>
      <color theme="1"/>
      <name val="Arial Black"/>
      <family val="2"/>
    </font>
    <font>
      <sz val="10"/>
      <color theme="1"/>
      <name val="Arial Black"/>
      <family val="2"/>
    </font>
    <font>
      <b/>
      <sz val="10"/>
      <color theme="1"/>
      <name val="Arial"/>
      <family val="2"/>
    </font>
    <font>
      <b/>
      <sz val="8"/>
      <color theme="1"/>
      <name val="Arial"/>
      <family val="2"/>
    </font>
    <font>
      <b/>
      <sz val="13"/>
      <color theme="1"/>
      <name val="Arial Black"/>
      <family val="2"/>
    </font>
    <font>
      <sz val="13"/>
      <color theme="1"/>
      <name val="Arial Black"/>
      <family val="2"/>
    </font>
    <font>
      <sz val="10"/>
      <color rgb="FF000000"/>
      <name val="Arial"/>
      <family val="2"/>
    </font>
    <font>
      <sz val="16"/>
      <color theme="1"/>
      <name val="Arial Black"/>
      <family val="2"/>
    </font>
    <font>
      <b/>
      <sz val="10"/>
      <name val="Arial"/>
      <family val="2"/>
    </font>
    <font>
      <u/>
      <sz val="12"/>
      <color theme="10"/>
      <name val="Arial"/>
      <family val="2"/>
    </font>
    <font>
      <b/>
      <sz val="10"/>
      <name val="HelveticaNeueLT Com 55 Roman"/>
    </font>
    <font>
      <sz val="12"/>
      <name val="Arial"/>
      <family val="2"/>
    </font>
    <font>
      <b/>
      <i/>
      <sz val="10"/>
      <name val="Arial"/>
      <family val="2"/>
    </font>
    <font>
      <b/>
      <sz val="10"/>
      <name val="Arial Black"/>
      <family val="2"/>
    </font>
  </fonts>
  <fills count="17">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lightDown">
        <bgColor theme="0" tint="-4.9989318521683403E-2"/>
      </patternFill>
    </fill>
    <fill>
      <patternFill patternType="solid">
        <fgColor rgb="FFFFFF0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bgColor indexed="64"/>
      </patternFill>
    </fill>
    <fill>
      <patternFill patternType="solid">
        <fgColor theme="3" tint="0.79998168889431442"/>
        <bgColor rgb="FF000000"/>
      </patternFill>
    </fill>
  </fills>
  <borders count="63">
    <border>
      <left/>
      <right/>
      <top/>
      <bottom/>
      <diagonal/>
    </border>
    <border>
      <left/>
      <right/>
      <top/>
      <bottom style="dashed">
        <color auto="1"/>
      </bottom>
      <diagonal/>
    </border>
    <border>
      <left style="thin">
        <color auto="1"/>
      </left>
      <right/>
      <top/>
      <bottom/>
      <diagonal/>
    </border>
    <border>
      <left/>
      <right/>
      <top style="dashed">
        <color auto="1"/>
      </top>
      <bottom style="dashed">
        <color auto="1"/>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theme="0"/>
      </left>
      <right style="thick">
        <color theme="0"/>
      </right>
      <top style="dashed">
        <color auto="1"/>
      </top>
      <bottom style="dashed">
        <color auto="1"/>
      </bottom>
      <diagonal/>
    </border>
    <border>
      <left style="thick">
        <color theme="0"/>
      </left>
      <right style="thick">
        <color theme="0"/>
      </right>
      <top/>
      <bottom style="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thin">
        <color auto="1"/>
      </left>
      <right style="thin">
        <color auto="1"/>
      </right>
      <top style="medium">
        <color auto="1"/>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medium">
        <color auto="1"/>
      </bottom>
      <diagonal/>
    </border>
    <border>
      <left style="thin">
        <color auto="1"/>
      </left>
      <right style="thin">
        <color auto="1"/>
      </right>
      <top/>
      <bottom/>
      <diagonal/>
    </border>
    <border>
      <left style="thin">
        <color auto="1"/>
      </left>
      <right style="thin">
        <color auto="1"/>
      </right>
      <top/>
      <bottom style="dashed">
        <color auto="1"/>
      </bottom>
      <diagonal/>
    </border>
    <border>
      <left style="medium">
        <color rgb="FFCCCCCC"/>
      </left>
      <right style="medium">
        <color rgb="FFCCCCCC"/>
      </right>
      <top/>
      <bottom style="medium">
        <color rgb="FFCCCCCC"/>
      </bottom>
      <diagonal/>
    </border>
    <border>
      <left/>
      <right style="dashed">
        <color auto="1"/>
      </right>
      <top/>
      <bottom/>
      <diagonal/>
    </border>
    <border>
      <left style="dashed">
        <color auto="1"/>
      </left>
      <right style="dashed">
        <color auto="1"/>
      </right>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top style="dashed">
        <color auto="1"/>
      </top>
      <bottom style="thin">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style="thin">
        <color auto="1"/>
      </left>
      <right style="thin">
        <color auto="1"/>
      </right>
      <top style="thin">
        <color auto="1"/>
      </top>
      <bottom/>
      <diagonal/>
    </border>
    <border>
      <left style="dashed">
        <color auto="1"/>
      </left>
      <right style="thin">
        <color auto="1"/>
      </right>
      <top/>
      <bottom/>
      <diagonal/>
    </border>
    <border>
      <left style="dashed">
        <color auto="1"/>
      </left>
      <right style="thin">
        <color auto="1"/>
      </right>
      <top/>
      <bottom style="dashed">
        <color auto="1"/>
      </bottom>
      <diagonal/>
    </border>
    <border>
      <left style="dashed">
        <color auto="1"/>
      </left>
      <right style="thin">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right style="dashed">
        <color auto="1"/>
      </right>
      <top style="thin">
        <color auto="1"/>
      </top>
      <bottom/>
      <diagonal/>
    </border>
    <border>
      <left style="dashed">
        <color auto="1"/>
      </left>
      <right style="dashed">
        <color auto="1"/>
      </right>
      <top style="thin">
        <color auto="1"/>
      </top>
      <bottom/>
      <diagonal/>
    </border>
    <border>
      <left style="dashed">
        <color auto="1"/>
      </left>
      <right style="thin">
        <color auto="1"/>
      </right>
      <top style="thin">
        <color auto="1"/>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9" fillId="0" borderId="0"/>
    <xf numFmtId="166" fontId="9" fillId="0" borderId="0" applyFont="0" applyFill="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7" fillId="0" borderId="0" applyNumberFormat="0" applyFill="0" applyBorder="0" applyAlignment="0" applyProtection="0"/>
    <xf numFmtId="0" fontId="18" fillId="0" borderId="0"/>
    <xf numFmtId="164" fontId="18" fillId="0" borderId="0" applyFont="0" applyFill="0" applyBorder="0" applyAlignment="0" applyProtection="0"/>
    <xf numFmtId="0" fontId="57" fillId="0" borderId="0"/>
  </cellStyleXfs>
  <cellXfs count="333">
    <xf numFmtId="0" fontId="0" fillId="0" borderId="0" xfId="0"/>
    <xf numFmtId="165" fontId="0" fillId="0" borderId="0" xfId="1" applyNumberFormat="1" applyFont="1"/>
    <xf numFmtId="0" fontId="2" fillId="0" borderId="0" xfId="0" applyFont="1"/>
    <xf numFmtId="165" fontId="0" fillId="0" borderId="0" xfId="1" applyNumberFormat="1" applyFont="1" applyAlignment="1">
      <alignment horizontal="center"/>
    </xf>
    <xf numFmtId="0" fontId="3" fillId="0" borderId="1" xfId="0" applyFont="1" applyBorder="1"/>
    <xf numFmtId="0" fontId="2" fillId="0" borderId="7" xfId="0" applyFont="1" applyBorder="1"/>
    <xf numFmtId="0" fontId="0" fillId="0" borderId="7" xfId="0" applyBorder="1"/>
    <xf numFmtId="0" fontId="9" fillId="0" borderId="0" xfId="4"/>
    <xf numFmtId="0" fontId="9" fillId="0" borderId="9" xfId="4" applyBorder="1"/>
    <xf numFmtId="0" fontId="9" fillId="0" borderId="8" xfId="4" applyBorder="1"/>
    <xf numFmtId="0" fontId="10" fillId="0" borderId="0" xfId="4" applyFont="1"/>
    <xf numFmtId="0" fontId="12" fillId="0" borderId="9" xfId="4" applyFont="1" applyBorder="1"/>
    <xf numFmtId="0" fontId="12" fillId="0" borderId="9" xfId="4" applyFont="1" applyBorder="1" applyAlignment="1">
      <alignment horizontal="left"/>
    </xf>
    <xf numFmtId="0" fontId="12" fillId="0" borderId="0" xfId="4" applyFont="1"/>
    <xf numFmtId="0" fontId="12" fillId="0" borderId="0" xfId="4" applyFont="1" applyAlignment="1">
      <alignment horizontal="left"/>
    </xf>
    <xf numFmtId="0" fontId="12" fillId="0" borderId="5" xfId="4" applyFont="1" applyBorder="1"/>
    <xf numFmtId="0" fontId="11" fillId="0" borderId="5" xfId="4" applyFont="1" applyBorder="1" applyAlignment="1">
      <alignment horizontal="left"/>
    </xf>
    <xf numFmtId="0" fontId="11" fillId="0" borderId="0" xfId="4" applyFont="1"/>
    <xf numFmtId="0" fontId="11" fillId="0" borderId="0" xfId="4" applyFont="1" applyAlignment="1">
      <alignment horizontal="right" indent="5"/>
    </xf>
    <xf numFmtId="0" fontId="11" fillId="0" borderId="0" xfId="4" applyFont="1" applyAlignment="1">
      <alignment horizontal="center"/>
    </xf>
    <xf numFmtId="3" fontId="11" fillId="0" borderId="0" xfId="4" applyNumberFormat="1" applyFont="1" applyAlignment="1">
      <alignment horizontal="right" indent="4"/>
    </xf>
    <xf numFmtId="3" fontId="11" fillId="0" borderId="0" xfId="4" applyNumberFormat="1" applyFont="1" applyAlignment="1">
      <alignment horizontal="right" indent="3"/>
    </xf>
    <xf numFmtId="0" fontId="9" fillId="0" borderId="0" xfId="4" applyAlignment="1">
      <alignment horizontal="right" indent="3"/>
    </xf>
    <xf numFmtId="0" fontId="11" fillId="0" borderId="5" xfId="4" applyFont="1" applyBorder="1"/>
    <xf numFmtId="0" fontId="11" fillId="0" borderId="5" xfId="4" applyFont="1" applyBorder="1" applyAlignment="1">
      <alignment horizontal="right" indent="5"/>
    </xf>
    <xf numFmtId="0" fontId="11" fillId="0" borderId="5" xfId="4" applyFont="1" applyBorder="1" applyAlignment="1">
      <alignment horizontal="center"/>
    </xf>
    <xf numFmtId="3" fontId="11" fillId="0" borderId="5" xfId="4" applyNumberFormat="1" applyFont="1" applyBorder="1" applyAlignment="1">
      <alignment horizontal="right" indent="4"/>
    </xf>
    <xf numFmtId="3" fontId="11" fillId="0" borderId="5" xfId="4" applyNumberFormat="1" applyFont="1" applyBorder="1" applyAlignment="1">
      <alignment horizontal="right" indent="3"/>
    </xf>
    <xf numFmtId="0" fontId="9" fillId="0" borderId="5" xfId="4" applyBorder="1" applyAlignment="1">
      <alignment horizontal="right" indent="3"/>
    </xf>
    <xf numFmtId="0" fontId="13" fillId="0" borderId="10" xfId="4" applyFont="1" applyBorder="1"/>
    <xf numFmtId="0" fontId="13" fillId="0" borderId="9" xfId="4" applyFont="1" applyBorder="1"/>
    <xf numFmtId="0" fontId="13" fillId="0" borderId="9" xfId="4" applyFont="1" applyBorder="1" applyAlignment="1">
      <alignment horizontal="left"/>
    </xf>
    <xf numFmtId="0" fontId="9" fillId="0" borderId="11" xfId="4" applyBorder="1"/>
    <xf numFmtId="0" fontId="13" fillId="0" borderId="2" xfId="4" quotePrefix="1" applyFont="1" applyBorder="1"/>
    <xf numFmtId="0" fontId="13" fillId="0" borderId="0" xfId="4" quotePrefix="1" applyFont="1"/>
    <xf numFmtId="0" fontId="13" fillId="0" borderId="0" xfId="4" applyFont="1" applyAlignment="1">
      <alignment horizontal="left"/>
    </xf>
    <xf numFmtId="0" fontId="9" fillId="0" borderId="12" xfId="4" applyBorder="1"/>
    <xf numFmtId="0" fontId="13" fillId="0" borderId="13" xfId="4" quotePrefix="1" applyFont="1" applyBorder="1"/>
    <xf numFmtId="0" fontId="13" fillId="0" borderId="5" xfId="4" quotePrefix="1" applyFont="1" applyBorder="1"/>
    <xf numFmtId="0" fontId="13" fillId="0" borderId="5" xfId="4" applyFont="1" applyBorder="1" applyAlignment="1">
      <alignment horizontal="left"/>
    </xf>
    <xf numFmtId="0" fontId="9" fillId="0" borderId="5" xfId="4" applyBorder="1"/>
    <xf numFmtId="0" fontId="9" fillId="0" borderId="4" xfId="4" applyBorder="1"/>
    <xf numFmtId="0" fontId="13" fillId="0" borderId="0" xfId="4" applyFont="1"/>
    <xf numFmtId="0" fontId="13" fillId="0" borderId="14" xfId="4" applyFont="1" applyBorder="1"/>
    <xf numFmtId="0" fontId="13" fillId="0" borderId="8" xfId="4" applyFont="1" applyBorder="1"/>
    <xf numFmtId="0" fontId="13" fillId="0" borderId="8" xfId="4" applyFont="1" applyBorder="1" applyAlignment="1">
      <alignment horizontal="left"/>
    </xf>
    <xf numFmtId="0" fontId="9" fillId="0" borderId="6" xfId="4" applyBorder="1"/>
    <xf numFmtId="0" fontId="19" fillId="0" borderId="0" xfId="9" applyFont="1" applyAlignment="1">
      <alignment vertical="center"/>
    </xf>
    <xf numFmtId="0" fontId="18" fillId="0" borderId="0" xfId="9" applyAlignment="1">
      <alignment vertical="center"/>
    </xf>
    <xf numFmtId="0" fontId="18" fillId="0" borderId="0" xfId="9" applyAlignment="1">
      <alignment horizontal="right" vertical="center"/>
    </xf>
    <xf numFmtId="0" fontId="20" fillId="0" borderId="0" xfId="9" applyFont="1" applyAlignment="1">
      <alignment vertical="center"/>
    </xf>
    <xf numFmtId="168" fontId="0" fillId="0" borderId="0" xfId="10" applyNumberFormat="1" applyFont="1" applyAlignment="1">
      <alignment vertical="center"/>
    </xf>
    <xf numFmtId="168" fontId="0" fillId="0" borderId="0" xfId="10" applyNumberFormat="1" applyFont="1" applyAlignment="1">
      <alignment horizontal="right" vertical="center"/>
    </xf>
    <xf numFmtId="0" fontId="18" fillId="0" borderId="0" xfId="9"/>
    <xf numFmtId="168" fontId="0" fillId="0" borderId="0" xfId="10" applyNumberFormat="1" applyFont="1"/>
    <xf numFmtId="0" fontId="18" fillId="0" borderId="0" xfId="9" quotePrefix="1"/>
    <xf numFmtId="168" fontId="22" fillId="0" borderId="0" xfId="10" applyNumberFormat="1" applyFont="1"/>
    <xf numFmtId="0" fontId="22" fillId="0" borderId="0" xfId="9" applyFont="1"/>
    <xf numFmtId="0" fontId="23" fillId="8" borderId="17" xfId="9" applyFont="1" applyFill="1" applyBorder="1" applyAlignment="1">
      <alignment vertical="center" wrapText="1"/>
    </xf>
    <xf numFmtId="0" fontId="24" fillId="8" borderId="18" xfId="9" applyFont="1" applyFill="1" applyBorder="1" applyAlignment="1">
      <alignment horizontal="left" vertical="center" wrapText="1"/>
    </xf>
    <xf numFmtId="168" fontId="23" fillId="8" borderId="19" xfId="10" applyNumberFormat="1" applyFont="1" applyFill="1" applyBorder="1" applyAlignment="1">
      <alignment horizontal="right" vertical="center" wrapText="1"/>
    </xf>
    <xf numFmtId="168" fontId="23" fillId="8" borderId="20" xfId="10" applyNumberFormat="1" applyFont="1" applyFill="1" applyBorder="1" applyAlignment="1">
      <alignment horizontal="right" vertical="center" wrapText="1"/>
    </xf>
    <xf numFmtId="168" fontId="23" fillId="8" borderId="21" xfId="10" applyNumberFormat="1" applyFont="1" applyFill="1" applyBorder="1" applyAlignment="1">
      <alignment horizontal="right" vertical="center" wrapText="1"/>
    </xf>
    <xf numFmtId="0" fontId="23" fillId="0" borderId="0" xfId="9" applyFont="1"/>
    <xf numFmtId="0" fontId="25" fillId="0" borderId="13" xfId="9" applyFont="1" applyBorder="1" applyAlignment="1">
      <alignment vertical="center"/>
    </xf>
    <xf numFmtId="168" fontId="25" fillId="0" borderId="23" xfId="10" applyNumberFormat="1" applyFont="1" applyBorder="1" applyAlignment="1">
      <alignment vertical="center"/>
    </xf>
    <xf numFmtId="168" fontId="27" fillId="9" borderId="24" xfId="10" applyNumberFormat="1" applyFont="1" applyFill="1" applyBorder="1" applyAlignment="1">
      <alignment vertical="center"/>
    </xf>
    <xf numFmtId="168" fontId="25" fillId="0" borderId="25" xfId="10" applyNumberFormat="1" applyFont="1" applyBorder="1" applyAlignment="1">
      <alignment vertical="center"/>
    </xf>
    <xf numFmtId="0" fontId="25" fillId="0" borderId="0" xfId="9" applyFont="1" applyAlignment="1">
      <alignment vertical="center"/>
    </xf>
    <xf numFmtId="0" fontId="28" fillId="0" borderId="27" xfId="9" applyFont="1" applyBorder="1" applyAlignment="1">
      <alignment vertical="center"/>
    </xf>
    <xf numFmtId="168" fontId="28" fillId="0" borderId="28" xfId="10" applyNumberFormat="1" applyFont="1" applyBorder="1" applyAlignment="1">
      <alignment vertical="center"/>
    </xf>
    <xf numFmtId="168" fontId="30" fillId="9" borderId="29" xfId="10" applyNumberFormat="1" applyFont="1" applyFill="1" applyBorder="1" applyAlignment="1">
      <alignment vertical="center"/>
    </xf>
    <xf numFmtId="168" fontId="28" fillId="0" borderId="30" xfId="10" applyNumberFormat="1" applyFont="1" applyBorder="1" applyAlignment="1">
      <alignment vertical="center"/>
    </xf>
    <xf numFmtId="168" fontId="25" fillId="0" borderId="23" xfId="10" applyNumberFormat="1" applyFont="1" applyFill="1" applyBorder="1" applyAlignment="1">
      <alignment vertical="center"/>
    </xf>
    <xf numFmtId="168" fontId="25" fillId="0" borderId="25" xfId="10" applyNumberFormat="1" applyFont="1" applyFill="1" applyBorder="1" applyAlignment="1">
      <alignment vertical="center"/>
    </xf>
    <xf numFmtId="168" fontId="28" fillId="0" borderId="28" xfId="10" applyNumberFormat="1" applyFont="1" applyFill="1" applyBorder="1" applyAlignment="1">
      <alignment vertical="center"/>
    </xf>
    <xf numFmtId="168" fontId="28" fillId="0" borderId="30" xfId="10" applyNumberFormat="1" applyFont="1" applyFill="1" applyBorder="1" applyAlignment="1">
      <alignment vertical="center"/>
    </xf>
    <xf numFmtId="168" fontId="27" fillId="9" borderId="32" xfId="10" applyNumberFormat="1" applyFont="1" applyFill="1" applyBorder="1" applyAlignment="1">
      <alignment vertical="center"/>
    </xf>
    <xf numFmtId="168" fontId="25" fillId="0" borderId="33" xfId="10" applyNumberFormat="1" applyFont="1" applyBorder="1" applyAlignment="1">
      <alignment vertical="center"/>
    </xf>
    <xf numFmtId="168" fontId="25" fillId="10" borderId="34" xfId="10" applyNumberFormat="1" applyFont="1" applyFill="1" applyBorder="1" applyAlignment="1">
      <alignment vertical="center"/>
    </xf>
    <xf numFmtId="168" fontId="30" fillId="9" borderId="35" xfId="10" applyNumberFormat="1" applyFont="1" applyFill="1" applyBorder="1" applyAlignment="1">
      <alignment vertical="center"/>
    </xf>
    <xf numFmtId="168" fontId="28" fillId="0" borderId="36" xfId="10" applyNumberFormat="1" applyFont="1" applyBorder="1" applyAlignment="1">
      <alignment vertical="center"/>
    </xf>
    <xf numFmtId="168" fontId="28" fillId="10" borderId="37" xfId="10" applyNumberFormat="1" applyFont="1" applyFill="1" applyBorder="1" applyAlignment="1">
      <alignment vertical="center"/>
    </xf>
    <xf numFmtId="168" fontId="23" fillId="8" borderId="38" xfId="10" applyNumberFormat="1" applyFont="1" applyFill="1" applyBorder="1" applyAlignment="1">
      <alignment horizontal="right" vertical="center" wrapText="1"/>
    </xf>
    <xf numFmtId="168" fontId="27" fillId="9" borderId="39" xfId="10" applyNumberFormat="1" applyFont="1" applyFill="1" applyBorder="1" applyAlignment="1">
      <alignment vertical="center"/>
    </xf>
    <xf numFmtId="168" fontId="30" fillId="9" borderId="40" xfId="10" applyNumberFormat="1" applyFont="1" applyFill="1" applyBorder="1" applyAlignment="1">
      <alignment vertical="center"/>
    </xf>
    <xf numFmtId="168" fontId="20" fillId="0" borderId="0" xfId="10" applyNumberFormat="1" applyFont="1" applyAlignment="1">
      <alignment vertical="center"/>
    </xf>
    <xf numFmtId="0" fontId="18" fillId="0" borderId="0" xfId="9" quotePrefix="1" applyAlignment="1">
      <alignment horizontal="left" vertical="center" indent="1"/>
    </xf>
    <xf numFmtId="0" fontId="11" fillId="11" borderId="0" xfId="4" applyFont="1" applyFill="1" applyAlignment="1">
      <alignment horizontal="center"/>
    </xf>
    <xf numFmtId="0" fontId="11" fillId="11" borderId="5" xfId="4" applyFont="1" applyFill="1" applyBorder="1" applyAlignment="1">
      <alignment horizontal="center"/>
    </xf>
    <xf numFmtId="0" fontId="2" fillId="0" borderId="0" xfId="0" quotePrefix="1" applyFont="1"/>
    <xf numFmtId="0" fontId="34" fillId="0" borderId="0" xfId="0" applyFont="1"/>
    <xf numFmtId="0" fontId="35" fillId="0" borderId="0" xfId="4" applyFont="1"/>
    <xf numFmtId="0" fontId="35" fillId="0" borderId="7" xfId="4" applyFont="1" applyBorder="1"/>
    <xf numFmtId="0" fontId="36" fillId="7" borderId="0" xfId="0" applyFont="1" applyFill="1"/>
    <xf numFmtId="0" fontId="36" fillId="0" borderId="0" xfId="0" applyFont="1"/>
    <xf numFmtId="0" fontId="37" fillId="0" borderId="0" xfId="0" applyFont="1"/>
    <xf numFmtId="0" fontId="37" fillId="7" borderId="0" xfId="0" applyFont="1" applyFill="1"/>
    <xf numFmtId="0" fontId="39" fillId="0" borderId="0" xfId="0" applyFont="1"/>
    <xf numFmtId="0" fontId="40" fillId="0" borderId="0" xfId="0" applyFont="1"/>
    <xf numFmtId="0" fontId="41" fillId="0" borderId="0" xfId="0" applyFont="1" applyAlignment="1">
      <alignment horizontal="left" vertical="center" readingOrder="1"/>
    </xf>
    <xf numFmtId="0" fontId="42" fillId="0" borderId="0" xfId="0" applyFont="1" applyAlignment="1">
      <alignment horizontal="left" vertical="center" readingOrder="1"/>
    </xf>
    <xf numFmtId="0" fontId="43" fillId="0" borderId="0" xfId="0" applyFont="1" applyAlignment="1">
      <alignment horizontal="left" vertical="center" readingOrder="1"/>
    </xf>
    <xf numFmtId="0" fontId="42" fillId="0" borderId="0" xfId="0" quotePrefix="1" applyFont="1" applyAlignment="1">
      <alignment horizontal="left" vertical="center" readingOrder="1"/>
    </xf>
    <xf numFmtId="165" fontId="36" fillId="0" borderId="0" xfId="1" applyNumberFormat="1" applyFont="1"/>
    <xf numFmtId="0" fontId="45" fillId="0" borderId="0" xfId="0" applyFont="1"/>
    <xf numFmtId="165" fontId="36" fillId="0" borderId="0" xfId="1" applyNumberFormat="1" applyFont="1" applyAlignment="1">
      <alignment horizontal="center"/>
    </xf>
    <xf numFmtId="165" fontId="36" fillId="6" borderId="42" xfId="1" applyNumberFormat="1" applyFont="1" applyFill="1" applyBorder="1" applyProtection="1"/>
    <xf numFmtId="165" fontId="36" fillId="3" borderId="42" xfId="1" applyNumberFormat="1" applyFont="1" applyFill="1" applyBorder="1" applyProtection="1">
      <protection locked="0"/>
    </xf>
    <xf numFmtId="0" fontId="47" fillId="6" borderId="15" xfId="0" applyFont="1" applyFill="1" applyBorder="1" applyAlignment="1">
      <alignment vertical="center" wrapText="1"/>
    </xf>
    <xf numFmtId="0" fontId="47" fillId="6" borderId="15" xfId="0" applyFont="1" applyFill="1" applyBorder="1" applyAlignment="1">
      <alignment horizontal="right" vertical="center" wrapText="1"/>
    </xf>
    <xf numFmtId="0" fontId="46" fillId="0" borderId="0" xfId="0" applyFont="1" applyAlignment="1">
      <alignment vertical="center" wrapText="1"/>
    </xf>
    <xf numFmtId="0" fontId="36" fillId="3" borderId="15" xfId="0" applyFont="1" applyFill="1" applyBorder="1" applyProtection="1">
      <protection locked="0"/>
    </xf>
    <xf numFmtId="0" fontId="36" fillId="5" borderId="15" xfId="0" applyFont="1" applyFill="1" applyBorder="1" applyProtection="1">
      <protection locked="0"/>
    </xf>
    <xf numFmtId="9" fontId="36" fillId="3" borderId="15" xfId="0" applyNumberFormat="1" applyFont="1" applyFill="1" applyBorder="1" applyProtection="1">
      <protection locked="0"/>
    </xf>
    <xf numFmtId="167" fontId="36" fillId="6" borderId="15" xfId="1" applyNumberFormat="1" applyFont="1" applyFill="1" applyBorder="1" applyProtection="1"/>
    <xf numFmtId="167" fontId="36" fillId="2" borderId="15" xfId="1" applyNumberFormat="1" applyFont="1" applyFill="1" applyBorder="1"/>
    <xf numFmtId="0" fontId="36" fillId="3" borderId="16" xfId="0" applyFont="1" applyFill="1" applyBorder="1" applyProtection="1">
      <protection locked="0"/>
    </xf>
    <xf numFmtId="0" fontId="46" fillId="0" borderId="0" xfId="0" applyFont="1"/>
    <xf numFmtId="0" fontId="36" fillId="6" borderId="0" xfId="0" applyFont="1" applyFill="1"/>
    <xf numFmtId="0" fontId="36" fillId="6" borderId="0" xfId="0" quotePrefix="1" applyFont="1" applyFill="1"/>
    <xf numFmtId="0" fontId="37" fillId="6" borderId="0" xfId="0" applyFont="1" applyFill="1"/>
    <xf numFmtId="0" fontId="39" fillId="6" borderId="0" xfId="0" applyFont="1" applyFill="1"/>
    <xf numFmtId="0" fontId="36" fillId="0" borderId="0" xfId="0" applyFont="1" applyAlignment="1">
      <alignment vertical="center" readingOrder="1"/>
    </xf>
    <xf numFmtId="0" fontId="36" fillId="0" borderId="0" xfId="0" applyFont="1" applyAlignment="1">
      <alignment horizontal="left" vertical="center" readingOrder="1"/>
    </xf>
    <xf numFmtId="0" fontId="42" fillId="6" borderId="0" xfId="0" applyFont="1" applyFill="1" applyAlignment="1">
      <alignment horizontal="left" vertical="center" readingOrder="1"/>
    </xf>
    <xf numFmtId="167" fontId="36" fillId="3" borderId="15" xfId="1" applyNumberFormat="1" applyFont="1" applyFill="1" applyBorder="1" applyProtection="1">
      <protection locked="0"/>
    </xf>
    <xf numFmtId="0" fontId="50" fillId="0" borderId="0" xfId="0" applyFont="1" applyAlignment="1">
      <alignment horizontal="left" vertical="center" readingOrder="1"/>
    </xf>
    <xf numFmtId="0" fontId="36" fillId="0" borderId="0" xfId="0" quotePrefix="1" applyFont="1"/>
    <xf numFmtId="0" fontId="38" fillId="0" borderId="0" xfId="8" applyFont="1" applyFill="1" applyBorder="1" applyAlignment="1">
      <alignment horizontal="left"/>
    </xf>
    <xf numFmtId="0" fontId="46" fillId="3" borderId="1" xfId="0" applyFont="1" applyFill="1" applyBorder="1" applyProtection="1">
      <protection locked="0"/>
    </xf>
    <xf numFmtId="165" fontId="46" fillId="3" borderId="1" xfId="1" applyNumberFormat="1" applyFont="1" applyFill="1" applyBorder="1" applyProtection="1">
      <protection locked="0"/>
    </xf>
    <xf numFmtId="0" fontId="45" fillId="0" borderId="0" xfId="4" applyFont="1"/>
    <xf numFmtId="0" fontId="36" fillId="0" borderId="0" xfId="4" applyFont="1"/>
    <xf numFmtId="0" fontId="37" fillId="0" borderId="0" xfId="4" applyFont="1"/>
    <xf numFmtId="0" fontId="51" fillId="0" borderId="9" xfId="4" applyFont="1" applyBorder="1"/>
    <xf numFmtId="0" fontId="51" fillId="0" borderId="0" xfId="4" applyFont="1"/>
    <xf numFmtId="0" fontId="48" fillId="0" borderId="0" xfId="4" applyFont="1"/>
    <xf numFmtId="169" fontId="45" fillId="0" borderId="0" xfId="1" applyNumberFormat="1" applyFont="1"/>
    <xf numFmtId="9" fontId="11" fillId="0" borderId="0" xfId="2" applyFont="1" applyBorder="1"/>
    <xf numFmtId="0" fontId="0" fillId="11" borderId="7" xfId="0" applyFill="1" applyBorder="1"/>
    <xf numFmtId="0" fontId="52" fillId="0" borderId="0" xfId="0" applyFont="1" applyAlignment="1">
      <alignment horizontal="left" vertical="center" readingOrder="1"/>
    </xf>
    <xf numFmtId="0" fontId="44" fillId="0" borderId="0" xfId="0" applyFont="1"/>
    <xf numFmtId="0" fontId="43" fillId="0" borderId="0" xfId="0" applyFont="1" applyAlignment="1">
      <alignment readingOrder="1"/>
    </xf>
    <xf numFmtId="0" fontId="42" fillId="0" borderId="0" xfId="0" applyFont="1" applyAlignment="1">
      <alignment horizontal="left" readingOrder="1"/>
    </xf>
    <xf numFmtId="0" fontId="45" fillId="0" borderId="5" xfId="4" applyFont="1" applyBorder="1"/>
    <xf numFmtId="9" fontId="11" fillId="0" borderId="5" xfId="2" applyFont="1" applyBorder="1"/>
    <xf numFmtId="0" fontId="0" fillId="0" borderId="0" xfId="0" applyAlignment="1">
      <alignment vertical="center"/>
    </xf>
    <xf numFmtId="0" fontId="36" fillId="3" borderId="41" xfId="0" applyFont="1" applyFill="1" applyBorder="1"/>
    <xf numFmtId="165" fontId="36" fillId="9" borderId="42" xfId="1" applyNumberFormat="1" applyFont="1" applyFill="1" applyBorder="1" applyProtection="1">
      <protection locked="0"/>
    </xf>
    <xf numFmtId="0" fontId="36" fillId="9" borderId="41" xfId="0" applyFont="1" applyFill="1" applyBorder="1"/>
    <xf numFmtId="0" fontId="36" fillId="9" borderId="0" xfId="0" applyFont="1" applyFill="1"/>
    <xf numFmtId="165" fontId="46" fillId="2" borderId="1" xfId="1" applyNumberFormat="1" applyFont="1" applyFill="1" applyBorder="1" applyProtection="1"/>
    <xf numFmtId="0" fontId="47" fillId="12" borderId="1" xfId="0" applyFont="1" applyFill="1" applyBorder="1"/>
    <xf numFmtId="165" fontId="47" fillId="12" borderId="1" xfId="1" applyNumberFormat="1" applyFont="1" applyFill="1" applyBorder="1" applyProtection="1"/>
    <xf numFmtId="0" fontId="46" fillId="9" borderId="1" xfId="0" applyFont="1" applyFill="1" applyBorder="1" applyProtection="1">
      <protection locked="0"/>
    </xf>
    <xf numFmtId="165" fontId="46" fillId="9" borderId="1" xfId="1" applyNumberFormat="1" applyFont="1" applyFill="1" applyBorder="1" applyProtection="1">
      <protection locked="0"/>
    </xf>
    <xf numFmtId="0" fontId="47" fillId="13" borderId="1" xfId="0" applyFont="1" applyFill="1" applyBorder="1"/>
    <xf numFmtId="165" fontId="47" fillId="13" borderId="1" xfId="1" applyNumberFormat="1" applyFont="1" applyFill="1" applyBorder="1" applyProtection="1"/>
    <xf numFmtId="0" fontId="56" fillId="0" borderId="9" xfId="4" applyFont="1" applyBorder="1"/>
    <xf numFmtId="0" fontId="56" fillId="0" borderId="9" xfId="4" applyFont="1" applyBorder="1" applyAlignment="1">
      <alignment horizontal="left"/>
    </xf>
    <xf numFmtId="0" fontId="56" fillId="0" borderId="0" xfId="4" applyFont="1" applyAlignment="1">
      <alignment horizontal="left"/>
    </xf>
    <xf numFmtId="0" fontId="56" fillId="0" borderId="0" xfId="4" applyFont="1"/>
    <xf numFmtId="0" fontId="56" fillId="0" borderId="5" xfId="4" applyFont="1" applyBorder="1"/>
    <xf numFmtId="0" fontId="40" fillId="0" borderId="5" xfId="4" applyFont="1" applyBorder="1" applyAlignment="1">
      <alignment horizontal="left"/>
    </xf>
    <xf numFmtId="0" fontId="40" fillId="0" borderId="0" xfId="4" applyFont="1" applyAlignment="1">
      <alignment horizontal="left"/>
    </xf>
    <xf numFmtId="0" fontId="40" fillId="0" borderId="0" xfId="4" applyFont="1"/>
    <xf numFmtId="3" fontId="40" fillId="0" borderId="0" xfId="4" applyNumberFormat="1" applyFont="1" applyAlignment="1">
      <alignment horizontal="right" indent="4"/>
    </xf>
    <xf numFmtId="9" fontId="40" fillId="0" borderId="0" xfId="2" applyFont="1" applyBorder="1"/>
    <xf numFmtId="169" fontId="36" fillId="0" borderId="0" xfId="1" applyNumberFormat="1" applyFont="1"/>
    <xf numFmtId="3" fontId="40" fillId="9" borderId="0" xfId="4" applyNumberFormat="1" applyFont="1" applyFill="1" applyAlignment="1">
      <alignment horizontal="right" indent="4"/>
    </xf>
    <xf numFmtId="9" fontId="40" fillId="0" borderId="0" xfId="2" applyFont="1" applyAlignment="1">
      <alignment horizontal="right" indent="4"/>
    </xf>
    <xf numFmtId="3" fontId="36" fillId="0" borderId="43" xfId="11" applyNumberFormat="1" applyFont="1" applyBorder="1" applyAlignment="1">
      <alignment horizontal="right" vertical="top"/>
    </xf>
    <xf numFmtId="170" fontId="40" fillId="0" borderId="0" xfId="2" applyNumberFormat="1" applyFont="1" applyAlignment="1">
      <alignment horizontal="right" indent="4"/>
    </xf>
    <xf numFmtId="0" fontId="40" fillId="0" borderId="5" xfId="4" applyFont="1" applyBorder="1"/>
    <xf numFmtId="3" fontId="40" fillId="0" borderId="5" xfId="4" applyNumberFormat="1" applyFont="1" applyBorder="1" applyAlignment="1">
      <alignment horizontal="right" indent="4"/>
    </xf>
    <xf numFmtId="0" fontId="36" fillId="0" borderId="0" xfId="4" applyFont="1" applyAlignment="1">
      <alignment horizontal="right" indent="3"/>
    </xf>
    <xf numFmtId="3" fontId="36" fillId="14" borderId="43" xfId="11" applyNumberFormat="1" applyFont="1" applyFill="1" applyBorder="1" applyAlignment="1">
      <alignment horizontal="right" vertical="top"/>
    </xf>
    <xf numFmtId="0" fontId="59" fillId="2" borderId="3" xfId="0" applyFont="1" applyFill="1" applyBorder="1" applyAlignment="1">
      <alignment vertical="center"/>
    </xf>
    <xf numFmtId="0" fontId="25" fillId="0" borderId="0" xfId="0" applyFont="1"/>
    <xf numFmtId="165" fontId="25" fillId="0" borderId="0" xfId="1" applyNumberFormat="1" applyFont="1"/>
    <xf numFmtId="0" fontId="18" fillId="0" borderId="0" xfId="0" applyFont="1"/>
    <xf numFmtId="0" fontId="25" fillId="3" borderId="0" xfId="0" applyFont="1" applyFill="1" applyAlignment="1">
      <alignment vertical="center"/>
    </xf>
    <xf numFmtId="165" fontId="25" fillId="3" borderId="0" xfId="1" applyNumberFormat="1" applyFont="1" applyFill="1"/>
    <xf numFmtId="0" fontId="25" fillId="9" borderId="0" xfId="0" applyFont="1" applyFill="1" applyAlignment="1">
      <alignment vertical="center"/>
    </xf>
    <xf numFmtId="165" fontId="25" fillId="9" borderId="0" xfId="1" applyNumberFormat="1" applyFont="1" applyFill="1"/>
    <xf numFmtId="0" fontId="25" fillId="0" borderId="0" xfId="0" quotePrefix="1" applyFont="1"/>
    <xf numFmtId="0" fontId="18" fillId="0" borderId="0" xfId="0" applyFont="1" applyAlignment="1">
      <alignment horizontal="center" textRotation="90"/>
    </xf>
    <xf numFmtId="165" fontId="25" fillId="0" borderId="0" xfId="1" applyNumberFormat="1" applyFont="1" applyAlignment="1">
      <alignment horizontal="center"/>
    </xf>
    <xf numFmtId="0" fontId="61" fillId="0" borderId="0" xfId="0" applyFont="1" applyAlignment="1">
      <alignment vertical="center"/>
    </xf>
    <xf numFmtId="0" fontId="63" fillId="0" borderId="0" xfId="0" applyFont="1"/>
    <xf numFmtId="0" fontId="62" fillId="0" borderId="0" xfId="0" applyFont="1"/>
    <xf numFmtId="0" fontId="62" fillId="2" borderId="0" xfId="0" applyFont="1" applyFill="1"/>
    <xf numFmtId="165" fontId="62" fillId="2" borderId="0" xfId="1" applyNumberFormat="1" applyFont="1" applyFill="1" applyBorder="1"/>
    <xf numFmtId="9" fontId="62" fillId="2" borderId="0" xfId="2" applyFont="1" applyFill="1" applyBorder="1" applyAlignment="1">
      <alignment horizontal="center"/>
    </xf>
    <xf numFmtId="0" fontId="65" fillId="2" borderId="0" xfId="0" applyFont="1" applyFill="1"/>
    <xf numFmtId="0" fontId="64" fillId="2" borderId="0" xfId="0" applyFont="1" applyFill="1"/>
    <xf numFmtId="0" fontId="66" fillId="2" borderId="0" xfId="0" applyFont="1" applyFill="1"/>
    <xf numFmtId="165" fontId="61" fillId="2" borderId="0" xfId="1" applyNumberFormat="1" applyFont="1" applyFill="1" applyBorder="1"/>
    <xf numFmtId="9" fontId="61" fillId="2" borderId="0" xfId="2" applyFont="1" applyFill="1" applyBorder="1" applyAlignment="1">
      <alignment horizontal="center"/>
    </xf>
    <xf numFmtId="0" fontId="18" fillId="2" borderId="0" xfId="0" applyFont="1" applyFill="1"/>
    <xf numFmtId="0" fontId="67" fillId="2" borderId="0" xfId="0" applyFont="1" applyFill="1"/>
    <xf numFmtId="0" fontId="61" fillId="0" borderId="0" xfId="0" applyFont="1"/>
    <xf numFmtId="165" fontId="25" fillId="0" borderId="0" xfId="1" applyNumberFormat="1" applyFont="1" applyBorder="1"/>
    <xf numFmtId="165" fontId="25" fillId="0" borderId="0" xfId="1" applyNumberFormat="1" applyFont="1" applyBorder="1" applyAlignment="1">
      <alignment horizontal="center"/>
    </xf>
    <xf numFmtId="0" fontId="67" fillId="0" borderId="0" xfId="0" applyFont="1"/>
    <xf numFmtId="0" fontId="68" fillId="4" borderId="0" xfId="0" applyFont="1" applyFill="1"/>
    <xf numFmtId="165" fontId="68" fillId="4" borderId="0" xfId="1" applyNumberFormat="1" applyFont="1" applyFill="1" applyBorder="1"/>
    <xf numFmtId="9" fontId="68" fillId="4" borderId="0" xfId="2" applyFont="1" applyFill="1" applyBorder="1" applyAlignment="1">
      <alignment horizontal="center"/>
    </xf>
    <xf numFmtId="0" fontId="69" fillId="0" borderId="0" xfId="0" applyFont="1"/>
    <xf numFmtId="0" fontId="68" fillId="2" borderId="0" xfId="0" applyFont="1" applyFill="1"/>
    <xf numFmtId="0" fontId="68" fillId="0" borderId="0" xfId="0" applyFont="1"/>
    <xf numFmtId="165" fontId="25" fillId="2" borderId="0" xfId="1" applyNumberFormat="1" applyFont="1" applyFill="1" applyBorder="1"/>
    <xf numFmtId="9" fontId="25" fillId="2" borderId="0" xfId="2" applyFont="1" applyFill="1" applyBorder="1" applyAlignment="1">
      <alignment horizontal="center"/>
    </xf>
    <xf numFmtId="165" fontId="25" fillId="0" borderId="0" xfId="1" applyNumberFormat="1" applyFont="1" applyFill="1"/>
    <xf numFmtId="9" fontId="25" fillId="0" borderId="0" xfId="2" applyFont="1" applyFill="1" applyAlignment="1">
      <alignment horizontal="center"/>
    </xf>
    <xf numFmtId="9" fontId="66" fillId="2" borderId="0" xfId="2" applyFont="1" applyFill="1" applyBorder="1" applyAlignment="1">
      <alignment horizontal="center"/>
    </xf>
    <xf numFmtId="0" fontId="62" fillId="15" borderId="0" xfId="0" applyFont="1" applyFill="1" applyAlignment="1">
      <alignment vertical="center"/>
    </xf>
    <xf numFmtId="165" fontId="62" fillId="15" borderId="0" xfId="1" applyNumberFormat="1" applyFont="1" applyFill="1" applyBorder="1" applyAlignment="1">
      <alignment vertical="center"/>
    </xf>
    <xf numFmtId="9" fontId="59" fillId="15" borderId="0" xfId="2" applyFont="1" applyFill="1" applyBorder="1" applyAlignment="1">
      <alignment horizontal="center" vertical="center"/>
    </xf>
    <xf numFmtId="0" fontId="62" fillId="4" borderId="0" xfId="0" applyFont="1" applyFill="1"/>
    <xf numFmtId="165" fontId="25" fillId="4" borderId="0" xfId="1" applyNumberFormat="1" applyFont="1" applyFill="1"/>
    <xf numFmtId="9" fontId="25" fillId="4" borderId="0" xfId="2" applyFont="1" applyFill="1" applyAlignment="1">
      <alignment horizontal="center"/>
    </xf>
    <xf numFmtId="165" fontId="62" fillId="4" borderId="0" xfId="1" applyNumberFormat="1" applyFont="1" applyFill="1"/>
    <xf numFmtId="9" fontId="62" fillId="4" borderId="0" xfId="2" applyFont="1" applyFill="1" applyAlignment="1">
      <alignment horizontal="center"/>
    </xf>
    <xf numFmtId="9" fontId="59" fillId="4" borderId="0" xfId="2" applyFont="1" applyFill="1" applyAlignment="1">
      <alignment horizontal="center"/>
    </xf>
    <xf numFmtId="0" fontId="25" fillId="2" borderId="0" xfId="0" applyFont="1" applyFill="1"/>
    <xf numFmtId="165" fontId="25" fillId="2" borderId="0" xfId="1" applyNumberFormat="1" applyFont="1" applyFill="1"/>
    <xf numFmtId="9" fontId="25" fillId="2" borderId="0" xfId="2" applyFont="1" applyFill="1" applyAlignment="1">
      <alignment horizontal="center"/>
    </xf>
    <xf numFmtId="9" fontId="70" fillId="16" borderId="0" xfId="0" applyNumberFormat="1" applyFont="1" applyFill="1" applyAlignment="1">
      <alignment horizontal="center"/>
    </xf>
    <xf numFmtId="0" fontId="25" fillId="4" borderId="0" xfId="0" applyFont="1" applyFill="1"/>
    <xf numFmtId="9" fontId="18" fillId="4" borderId="0" xfId="2" applyFont="1" applyFill="1" applyAlignment="1">
      <alignment horizontal="center"/>
    </xf>
    <xf numFmtId="165" fontId="62" fillId="2" borderId="0" xfId="1" applyNumberFormat="1" applyFont="1" applyFill="1"/>
    <xf numFmtId="9" fontId="59" fillId="2" borderId="0" xfId="2" applyFont="1" applyFill="1" applyAlignment="1">
      <alignment horizontal="center"/>
    </xf>
    <xf numFmtId="165" fontId="63" fillId="0" borderId="0" xfId="1" applyNumberFormat="1" applyFont="1"/>
    <xf numFmtId="0" fontId="60" fillId="0" borderId="0" xfId="0" applyFont="1"/>
    <xf numFmtId="0" fontId="59" fillId="2" borderId="3" xfId="0" applyFont="1" applyFill="1" applyBorder="1" applyAlignment="1">
      <alignment horizontal="right" vertical="center"/>
    </xf>
    <xf numFmtId="0" fontId="39" fillId="0" borderId="1" xfId="0" applyFont="1" applyBorder="1" applyAlignment="1">
      <alignment horizontal="left"/>
    </xf>
    <xf numFmtId="0" fontId="39" fillId="0" borderId="1" xfId="0" applyFont="1" applyBorder="1"/>
    <xf numFmtId="0" fontId="71" fillId="0" borderId="0" xfId="4" applyFont="1"/>
    <xf numFmtId="0" fontId="72" fillId="0" borderId="9" xfId="4" applyFont="1" applyBorder="1"/>
    <xf numFmtId="0" fontId="72" fillId="0" borderId="0" xfId="4" applyFont="1" applyAlignment="1">
      <alignment horizontal="center"/>
    </xf>
    <xf numFmtId="0" fontId="66" fillId="0" borderId="0" xfId="4" applyFont="1" applyAlignment="1">
      <alignment horizontal="center"/>
    </xf>
    <xf numFmtId="0" fontId="72" fillId="0" borderId="5" xfId="4" applyFont="1" applyBorder="1" applyAlignment="1">
      <alignment horizontal="center"/>
    </xf>
    <xf numFmtId="0" fontId="25" fillId="0" borderId="0" xfId="4" applyFont="1"/>
    <xf numFmtId="0" fontId="22" fillId="0" borderId="0" xfId="4" applyFont="1"/>
    <xf numFmtId="0" fontId="22" fillId="0" borderId="0" xfId="4" applyFont="1" applyAlignment="1">
      <alignment horizontal="right" indent="4"/>
    </xf>
    <xf numFmtId="3" fontId="22" fillId="0" borderId="0" xfId="4" applyNumberFormat="1" applyFont="1" applyAlignment="1">
      <alignment horizontal="right" indent="4"/>
    </xf>
    <xf numFmtId="0" fontId="18" fillId="0" borderId="0" xfId="4" applyFont="1"/>
    <xf numFmtId="9" fontId="22" fillId="0" borderId="0" xfId="2" applyFont="1" applyBorder="1" applyAlignment="1">
      <alignment horizontal="center"/>
    </xf>
    <xf numFmtId="169" fontId="18" fillId="0" borderId="0" xfId="1" applyNumberFormat="1" applyFont="1"/>
    <xf numFmtId="170" fontId="22" fillId="0" borderId="0" xfId="2" applyNumberFormat="1" applyFont="1" applyBorder="1" applyAlignment="1">
      <alignment horizontal="center"/>
    </xf>
    <xf numFmtId="0" fontId="11" fillId="0" borderId="0" xfId="4" applyFont="1" applyAlignment="1">
      <alignment horizontal="right" indent="4"/>
    </xf>
    <xf numFmtId="0" fontId="62" fillId="2" borderId="15" xfId="0" applyFont="1" applyFill="1" applyBorder="1"/>
    <xf numFmtId="0" fontId="62" fillId="2" borderId="16" xfId="0" applyFont="1" applyFill="1" applyBorder="1"/>
    <xf numFmtId="9" fontId="62" fillId="2" borderId="15" xfId="0" applyNumberFormat="1" applyFont="1" applyFill="1" applyBorder="1"/>
    <xf numFmtId="167" fontId="62" fillId="2" borderId="15" xfId="1" applyNumberFormat="1" applyFont="1" applyFill="1" applyBorder="1"/>
    <xf numFmtId="0" fontId="73" fillId="0" borderId="0" xfId="8" applyFont="1"/>
    <xf numFmtId="0" fontId="67" fillId="6" borderId="15" xfId="0" applyFont="1" applyFill="1" applyBorder="1" applyAlignment="1">
      <alignment vertical="center" wrapText="1"/>
    </xf>
    <xf numFmtId="0" fontId="67" fillId="6" borderId="15" xfId="0" applyFont="1" applyFill="1" applyBorder="1" applyAlignment="1">
      <alignment horizontal="right" vertical="center" wrapText="1"/>
    </xf>
    <xf numFmtId="0" fontId="60" fillId="0" borderId="0" xfId="0" applyFont="1" applyAlignment="1">
      <alignment vertical="center" wrapText="1"/>
    </xf>
    <xf numFmtId="0" fontId="25" fillId="3" borderId="15" xfId="0" applyFont="1" applyFill="1" applyBorder="1" applyProtection="1">
      <protection locked="0"/>
    </xf>
    <xf numFmtId="0" fontId="60" fillId="5" borderId="15" xfId="0" applyFont="1" applyFill="1" applyBorder="1" applyProtection="1">
      <protection locked="0"/>
    </xf>
    <xf numFmtId="9" fontId="25" fillId="3" borderId="15" xfId="0" applyNumberFormat="1" applyFont="1" applyFill="1" applyBorder="1" applyProtection="1">
      <protection locked="0"/>
    </xf>
    <xf numFmtId="167" fontId="25" fillId="6" borderId="15" xfId="1" applyNumberFormat="1" applyFont="1" applyFill="1" applyBorder="1" applyProtection="1"/>
    <xf numFmtId="167" fontId="25" fillId="2" borderId="15" xfId="1" applyNumberFormat="1" applyFont="1" applyFill="1" applyBorder="1"/>
    <xf numFmtId="0" fontId="25" fillId="3" borderId="16" xfId="0" applyFont="1" applyFill="1" applyBorder="1" applyProtection="1">
      <protection locked="0"/>
    </xf>
    <xf numFmtId="167" fontId="25" fillId="3" borderId="15" xfId="1" applyNumberFormat="1" applyFont="1" applyFill="1" applyBorder="1" applyProtection="1">
      <protection locked="0"/>
    </xf>
    <xf numFmtId="0" fontId="60" fillId="0" borderId="0" xfId="4" applyFont="1"/>
    <xf numFmtId="0" fontId="25" fillId="5" borderId="15" xfId="0" applyFont="1" applyFill="1" applyBorder="1" applyProtection="1">
      <protection locked="0"/>
    </xf>
    <xf numFmtId="165" fontId="25" fillId="3" borderId="15" xfId="1" applyNumberFormat="1" applyFont="1" applyFill="1" applyBorder="1" applyProtection="1">
      <protection locked="0"/>
    </xf>
    <xf numFmtId="0" fontId="25" fillId="6" borderId="15" xfId="0" applyFont="1" applyFill="1" applyBorder="1" applyProtection="1">
      <protection locked="0"/>
    </xf>
    <xf numFmtId="165" fontId="25" fillId="6" borderId="15" xfId="1" applyNumberFormat="1" applyFont="1" applyFill="1" applyBorder="1" applyProtection="1"/>
    <xf numFmtId="3" fontId="74" fillId="0" borderId="0" xfId="4" applyNumberFormat="1" applyFont="1" applyAlignment="1">
      <alignment horizontal="right" indent="4"/>
    </xf>
    <xf numFmtId="3" fontId="9" fillId="0" borderId="0" xfId="4" applyNumberFormat="1"/>
    <xf numFmtId="0" fontId="11" fillId="11" borderId="5" xfId="4" applyFont="1" applyFill="1" applyBorder="1" applyAlignment="1">
      <alignment horizontal="right" indent="5"/>
    </xf>
    <xf numFmtId="3" fontId="74" fillId="0" borderId="5" xfId="4" applyNumberFormat="1" applyFont="1" applyBorder="1" applyAlignment="1">
      <alignment horizontal="right" indent="4"/>
    </xf>
    <xf numFmtId="165" fontId="36" fillId="9" borderId="0" xfId="1" applyNumberFormat="1" applyFont="1" applyFill="1"/>
    <xf numFmtId="0" fontId="45" fillId="9" borderId="0" xfId="0" applyFont="1" applyFill="1"/>
    <xf numFmtId="0" fontId="58" fillId="3" borderId="3" xfId="0" applyFont="1" applyFill="1" applyBorder="1" applyProtection="1">
      <protection locked="0"/>
    </xf>
    <xf numFmtId="14" fontId="58" fillId="3" borderId="3" xfId="0" applyNumberFormat="1" applyFont="1" applyFill="1" applyBorder="1" applyProtection="1">
      <protection locked="0"/>
    </xf>
    <xf numFmtId="165" fontId="75" fillId="0" borderId="0" xfId="1" applyNumberFormat="1" applyFont="1" applyFill="1"/>
    <xf numFmtId="14" fontId="58" fillId="0" borderId="3" xfId="0" applyNumberFormat="1" applyFont="1" applyBorder="1"/>
    <xf numFmtId="2" fontId="58" fillId="3" borderId="3" xfId="0" applyNumberFormat="1" applyFont="1" applyFill="1" applyBorder="1" applyProtection="1">
      <protection locked="0"/>
    </xf>
    <xf numFmtId="2" fontId="58" fillId="0" borderId="3" xfId="0" applyNumberFormat="1" applyFont="1" applyBorder="1"/>
    <xf numFmtId="0" fontId="76" fillId="0" borderId="0" xfId="0" applyFont="1" applyProtection="1">
      <protection locked="0"/>
    </xf>
    <xf numFmtId="0" fontId="77" fillId="0" borderId="0" xfId="0" applyFont="1" applyAlignment="1">
      <alignment vertical="center"/>
    </xf>
    <xf numFmtId="0" fontId="75" fillId="0" borderId="0" xfId="0" applyFont="1"/>
    <xf numFmtId="0" fontId="22" fillId="0" borderId="0" xfId="0" applyFont="1"/>
    <xf numFmtId="165" fontId="62" fillId="4" borderId="41" xfId="1" applyNumberFormat="1" applyFont="1" applyFill="1" applyBorder="1" applyAlignment="1">
      <alignment horizontal="center" vertical="center" wrapText="1"/>
    </xf>
    <xf numFmtId="0" fontId="36" fillId="3" borderId="42" xfId="0" applyFont="1" applyFill="1" applyBorder="1"/>
    <xf numFmtId="165" fontId="62" fillId="12" borderId="52" xfId="1" applyNumberFormat="1" applyFont="1" applyFill="1" applyBorder="1"/>
    <xf numFmtId="165" fontId="62" fillId="13" borderId="52" xfId="1" applyNumberFormat="1" applyFont="1" applyFill="1" applyBorder="1"/>
    <xf numFmtId="9" fontId="62" fillId="13" borderId="6" xfId="2" applyFont="1" applyFill="1" applyBorder="1" applyAlignment="1">
      <alignment horizontal="center"/>
    </xf>
    <xf numFmtId="165" fontId="62" fillId="12" borderId="50" xfId="1" applyNumberFormat="1" applyFont="1" applyFill="1" applyBorder="1"/>
    <xf numFmtId="9" fontId="61" fillId="4" borderId="53" xfId="2" applyFont="1" applyFill="1" applyBorder="1" applyAlignment="1">
      <alignment horizontal="center" vertical="center" wrapText="1"/>
    </xf>
    <xf numFmtId="0" fontId="18" fillId="0" borderId="2" xfId="0" applyFont="1" applyBorder="1" applyAlignment="1">
      <alignment horizontal="center" textRotation="90"/>
    </xf>
    <xf numFmtId="0" fontId="18" fillId="0" borderId="2" xfId="0" applyFont="1" applyBorder="1"/>
    <xf numFmtId="0" fontId="45" fillId="6" borderId="46" xfId="0" applyFont="1" applyFill="1" applyBorder="1"/>
    <xf numFmtId="165" fontId="36" fillId="2" borderId="47" xfId="1" applyNumberFormat="1" applyFont="1" applyFill="1" applyBorder="1"/>
    <xf numFmtId="9" fontId="46" fillId="2" borderId="55" xfId="2" applyFont="1" applyFill="1" applyBorder="1" applyAlignment="1">
      <alignment horizontal="center"/>
    </xf>
    <xf numFmtId="0" fontId="45" fillId="3" borderId="46" xfId="0" applyFont="1" applyFill="1" applyBorder="1" applyProtection="1">
      <protection locked="0"/>
    </xf>
    <xf numFmtId="0" fontId="46" fillId="3" borderId="44" xfId="4" applyFont="1" applyFill="1" applyBorder="1"/>
    <xf numFmtId="0" fontId="36" fillId="2" borderId="45" xfId="0" applyFont="1" applyFill="1" applyBorder="1"/>
    <xf numFmtId="0" fontId="36" fillId="2" borderId="54" xfId="0" applyFont="1" applyFill="1" applyBorder="1"/>
    <xf numFmtId="0" fontId="62" fillId="12" borderId="48" xfId="0" applyFont="1" applyFill="1" applyBorder="1"/>
    <xf numFmtId="165" fontId="62" fillId="12" borderId="49" xfId="1" applyNumberFormat="1" applyFont="1" applyFill="1" applyBorder="1"/>
    <xf numFmtId="9" fontId="62" fillId="12" borderId="56" xfId="2" applyFont="1" applyFill="1" applyBorder="1" applyAlignment="1">
      <alignment horizontal="center"/>
    </xf>
    <xf numFmtId="0" fontId="45" fillId="9" borderId="46" xfId="0" applyFont="1" applyFill="1" applyBorder="1" applyProtection="1">
      <protection locked="0"/>
    </xf>
    <xf numFmtId="0" fontId="46" fillId="9" borderId="44" xfId="4" applyFont="1" applyFill="1" applyBorder="1"/>
    <xf numFmtId="0" fontId="62" fillId="13" borderId="48" xfId="0" applyFont="1" applyFill="1" applyBorder="1"/>
    <xf numFmtId="165" fontId="62" fillId="13" borderId="49" xfId="1" applyNumberFormat="1" applyFont="1" applyFill="1" applyBorder="1"/>
    <xf numFmtId="9" fontId="62" fillId="13" borderId="56" xfId="2" applyFont="1" applyFill="1" applyBorder="1" applyAlignment="1">
      <alignment horizontal="center"/>
    </xf>
    <xf numFmtId="0" fontId="62" fillId="12" borderId="57" xfId="0" applyFont="1" applyFill="1" applyBorder="1"/>
    <xf numFmtId="165" fontId="62" fillId="12" borderId="58" xfId="1" applyNumberFormat="1" applyFont="1" applyFill="1" applyBorder="1"/>
    <xf numFmtId="9" fontId="62" fillId="12" borderId="59" xfId="2" applyFont="1" applyFill="1" applyBorder="1" applyAlignment="1">
      <alignment horizontal="center"/>
    </xf>
    <xf numFmtId="0" fontId="46" fillId="3" borderId="42" xfId="0" applyFont="1" applyFill="1" applyBorder="1" applyProtection="1">
      <protection locked="0"/>
    </xf>
    <xf numFmtId="0" fontId="64" fillId="12" borderId="51" xfId="0" applyFont="1" applyFill="1" applyBorder="1"/>
    <xf numFmtId="0" fontId="46" fillId="9" borderId="42" xfId="0" applyFont="1" applyFill="1" applyBorder="1" applyProtection="1">
      <protection locked="0"/>
    </xf>
    <xf numFmtId="0" fontId="64" fillId="13" borderId="51" xfId="0" applyFont="1" applyFill="1" applyBorder="1"/>
    <xf numFmtId="9" fontId="62" fillId="12" borderId="6" xfId="2" applyFont="1" applyFill="1" applyBorder="1" applyAlignment="1">
      <alignment horizontal="center"/>
    </xf>
    <xf numFmtId="0" fontId="62" fillId="2" borderId="60" xfId="0" applyFont="1" applyFill="1" applyBorder="1" applyAlignment="1">
      <alignment vertical="center"/>
    </xf>
    <xf numFmtId="165" fontId="62" fillId="2" borderId="61" xfId="1" applyNumberFormat="1" applyFont="1" applyFill="1" applyBorder="1" applyAlignment="1">
      <alignment horizontal="center" vertical="center"/>
    </xf>
    <xf numFmtId="165" fontId="62" fillId="2" borderId="62" xfId="1" applyNumberFormat="1" applyFont="1" applyFill="1" applyBorder="1" applyAlignment="1">
      <alignment horizontal="center" vertical="center"/>
    </xf>
    <xf numFmtId="0" fontId="38" fillId="0" borderId="0" xfId="8" applyFont="1" applyFill="1" applyBorder="1" applyAlignment="1">
      <alignment horizontal="left"/>
    </xf>
    <xf numFmtId="0" fontId="62" fillId="2" borderId="53" xfId="0" applyFont="1" applyFill="1" applyBorder="1" applyAlignment="1">
      <alignment horizontal="left" vertical="center"/>
    </xf>
    <xf numFmtId="0" fontId="62" fillId="2" borderId="41" xfId="0" applyFont="1" applyFill="1" applyBorder="1" applyAlignment="1">
      <alignment horizontal="left" vertical="center"/>
    </xf>
    <xf numFmtId="0" fontId="60" fillId="0" borderId="0" xfId="0" applyFont="1" applyAlignment="1">
      <alignment horizontal="center" textRotation="90"/>
    </xf>
    <xf numFmtId="0" fontId="71" fillId="0" borderId="0" xfId="4" applyFont="1" applyAlignment="1">
      <alignment horizontal="center"/>
    </xf>
    <xf numFmtId="0" fontId="21" fillId="0" borderId="0" xfId="9" applyFont="1" applyAlignment="1">
      <alignment horizontal="left" vertical="top" wrapText="1"/>
    </xf>
    <xf numFmtId="0" fontId="25" fillId="0" borderId="31" xfId="9" applyFont="1" applyBorder="1" applyAlignment="1">
      <alignment horizontal="left" vertical="center"/>
    </xf>
    <xf numFmtId="0" fontId="25" fillId="0" borderId="26" xfId="9" applyFont="1" applyBorder="1" applyAlignment="1">
      <alignment horizontal="left" vertical="center"/>
    </xf>
    <xf numFmtId="0" fontId="25" fillId="0" borderId="22" xfId="9" applyFont="1" applyBorder="1" applyAlignment="1">
      <alignment horizontal="left" vertical="center"/>
    </xf>
  </cellXfs>
  <cellStyles count="12">
    <cellStyle name="Komma" xfId="1" builtinId="3"/>
    <cellStyle name="Komma 2" xfId="5" xr:uid="{EDAC0968-53F0-4D45-8210-391DF6F386EA}"/>
    <cellStyle name="Komma 3" xfId="7" xr:uid="{2448454B-D583-9A48-88B9-E1525E3FFA6B}"/>
    <cellStyle name="Komma 4" xfId="10" xr:uid="{A82CC499-3E22-824E-B108-1D6553887600}"/>
    <cellStyle name="Link" xfId="8" builtinId="8"/>
    <cellStyle name="Prozent" xfId="2" builtinId="5"/>
    <cellStyle name="Prozent 2" xfId="6" xr:uid="{B67F098F-A968-0147-94F3-F4A80E2D8CCD}"/>
    <cellStyle name="Standard" xfId="0" builtinId="0"/>
    <cellStyle name="Standard 2" xfId="3" xr:uid="{49E92C1B-FDFA-514A-AE6E-083019B46F55}"/>
    <cellStyle name="Standard 3" xfId="4" xr:uid="{7712AC83-7DF9-B04B-A8C0-2748EB542444}"/>
    <cellStyle name="Standard 4" xfId="9" xr:uid="{A13B3134-3FD2-1E44-AE84-F2891CA77C5A}"/>
    <cellStyle name="Standard 5" xfId="11" xr:uid="{16C21446-79FF-924A-AA48-F9F768FCC893}"/>
  </cellStyles>
  <dxfs count="0"/>
  <tableStyles count="0" defaultTableStyle="TableStyleMedium2" defaultPivotStyle="PivotStyleLight16"/>
  <colors>
    <mruColors>
      <color rgb="FFF2ABF0"/>
      <color rgb="FFE187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0</xdr:colOff>
      <xdr:row>3</xdr:row>
      <xdr:rowOff>90714</xdr:rowOff>
    </xdr:from>
    <xdr:to>
      <xdr:col>10</xdr:col>
      <xdr:colOff>426357</xdr:colOff>
      <xdr:row>3</xdr:row>
      <xdr:rowOff>90714</xdr:rowOff>
    </xdr:to>
    <xdr:cxnSp macro="">
      <xdr:nvCxnSpPr>
        <xdr:cNvPr id="2" name="Gerade Verbindung mit Pfeil 1">
          <a:extLst>
            <a:ext uri="{FF2B5EF4-FFF2-40B4-BE49-F238E27FC236}">
              <a16:creationId xmlns:a16="http://schemas.microsoft.com/office/drawing/2014/main" id="{0AD566C8-9B1C-4E48-B2D5-347F9770CF15}"/>
            </a:ext>
          </a:extLst>
        </xdr:cNvPr>
        <xdr:cNvCxnSpPr/>
      </xdr:nvCxnSpPr>
      <xdr:spPr>
        <a:xfrm>
          <a:off x="7910286" y="553357"/>
          <a:ext cx="105228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4</xdr:row>
      <xdr:rowOff>108857</xdr:rowOff>
    </xdr:from>
    <xdr:to>
      <xdr:col>10</xdr:col>
      <xdr:colOff>671286</xdr:colOff>
      <xdr:row>4</xdr:row>
      <xdr:rowOff>108858</xdr:rowOff>
    </xdr:to>
    <xdr:cxnSp macro="">
      <xdr:nvCxnSpPr>
        <xdr:cNvPr id="3" name="Gerade Verbindung mit Pfeil 2">
          <a:extLst>
            <a:ext uri="{FF2B5EF4-FFF2-40B4-BE49-F238E27FC236}">
              <a16:creationId xmlns:a16="http://schemas.microsoft.com/office/drawing/2014/main" id="{9F4BAB77-1DB0-DF47-A327-35BD8EFB4452}"/>
            </a:ext>
          </a:extLst>
        </xdr:cNvPr>
        <xdr:cNvCxnSpPr/>
      </xdr:nvCxnSpPr>
      <xdr:spPr>
        <a:xfrm>
          <a:off x="7910286" y="771071"/>
          <a:ext cx="1297214"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xdr:colOff>
      <xdr:row>13</xdr:row>
      <xdr:rowOff>0</xdr:rowOff>
    </xdr:from>
    <xdr:to>
      <xdr:col>3</xdr:col>
      <xdr:colOff>0</xdr:colOff>
      <xdr:row>14</xdr:row>
      <xdr:rowOff>0</xdr:rowOff>
    </xdr:to>
    <xdr:cxnSp macro="">
      <xdr:nvCxnSpPr>
        <xdr:cNvPr id="2" name="Gerade Verbindung 1">
          <a:extLst>
            <a:ext uri="{FF2B5EF4-FFF2-40B4-BE49-F238E27FC236}">
              <a16:creationId xmlns:a16="http://schemas.microsoft.com/office/drawing/2014/main" id="{EBE7F76A-0D67-3D44-BBDF-9E0FBC5911E5}"/>
            </a:ext>
          </a:extLst>
        </xdr:cNvPr>
        <xdr:cNvCxnSpPr/>
      </xdr:nvCxnSpPr>
      <xdr:spPr>
        <a:xfrm flipH="1" flipV="1">
          <a:off x="134620" y="2501900"/>
          <a:ext cx="326898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13</xdr:row>
      <xdr:rowOff>0</xdr:rowOff>
    </xdr:from>
    <xdr:to>
      <xdr:col>3</xdr:col>
      <xdr:colOff>0</xdr:colOff>
      <xdr:row>14</xdr:row>
      <xdr:rowOff>0</xdr:rowOff>
    </xdr:to>
    <xdr:cxnSp macro="">
      <xdr:nvCxnSpPr>
        <xdr:cNvPr id="3" name="Gerade Verbindung 2">
          <a:extLst>
            <a:ext uri="{FF2B5EF4-FFF2-40B4-BE49-F238E27FC236}">
              <a16:creationId xmlns:a16="http://schemas.microsoft.com/office/drawing/2014/main" id="{9C654D49-0F62-DC4C-B9E3-7A275AAC0D63}"/>
            </a:ext>
          </a:extLst>
        </xdr:cNvPr>
        <xdr:cNvCxnSpPr/>
      </xdr:nvCxnSpPr>
      <xdr:spPr>
        <a:xfrm flipH="1" flipV="1">
          <a:off x="134620" y="2501900"/>
          <a:ext cx="326898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17</xdr:row>
      <xdr:rowOff>0</xdr:rowOff>
    </xdr:from>
    <xdr:to>
      <xdr:col>3</xdr:col>
      <xdr:colOff>7620</xdr:colOff>
      <xdr:row>18</xdr:row>
      <xdr:rowOff>0</xdr:rowOff>
    </xdr:to>
    <xdr:cxnSp macro="">
      <xdr:nvCxnSpPr>
        <xdr:cNvPr id="4" name="Gerade Verbindung 3">
          <a:extLst>
            <a:ext uri="{FF2B5EF4-FFF2-40B4-BE49-F238E27FC236}">
              <a16:creationId xmlns:a16="http://schemas.microsoft.com/office/drawing/2014/main" id="{2A32E5F7-5879-E247-B9DB-F2C0CBD789ED}"/>
            </a:ext>
          </a:extLst>
        </xdr:cNvPr>
        <xdr:cNvCxnSpPr/>
      </xdr:nvCxnSpPr>
      <xdr:spPr>
        <a:xfrm flipH="1" flipV="1">
          <a:off x="134620" y="3898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17</xdr:row>
      <xdr:rowOff>0</xdr:rowOff>
    </xdr:from>
    <xdr:to>
      <xdr:col>3</xdr:col>
      <xdr:colOff>7620</xdr:colOff>
      <xdr:row>18</xdr:row>
      <xdr:rowOff>0</xdr:rowOff>
    </xdr:to>
    <xdr:cxnSp macro="">
      <xdr:nvCxnSpPr>
        <xdr:cNvPr id="5" name="Gerade Verbindung 4">
          <a:extLst>
            <a:ext uri="{FF2B5EF4-FFF2-40B4-BE49-F238E27FC236}">
              <a16:creationId xmlns:a16="http://schemas.microsoft.com/office/drawing/2014/main" id="{6FF6EF2A-F1AF-0D47-ACC6-1CAFBE075089}"/>
            </a:ext>
          </a:extLst>
        </xdr:cNvPr>
        <xdr:cNvCxnSpPr/>
      </xdr:nvCxnSpPr>
      <xdr:spPr>
        <a:xfrm flipH="1" flipV="1">
          <a:off x="134620" y="3898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25</xdr:row>
      <xdr:rowOff>0</xdr:rowOff>
    </xdr:from>
    <xdr:to>
      <xdr:col>3</xdr:col>
      <xdr:colOff>7620</xdr:colOff>
      <xdr:row>26</xdr:row>
      <xdr:rowOff>0</xdr:rowOff>
    </xdr:to>
    <xdr:cxnSp macro="">
      <xdr:nvCxnSpPr>
        <xdr:cNvPr id="6" name="Gerade Verbindung 5">
          <a:extLst>
            <a:ext uri="{FF2B5EF4-FFF2-40B4-BE49-F238E27FC236}">
              <a16:creationId xmlns:a16="http://schemas.microsoft.com/office/drawing/2014/main" id="{345B0467-A1F9-024A-BB2A-0A4947D4C369}"/>
            </a:ext>
          </a:extLst>
        </xdr:cNvPr>
        <xdr:cNvCxnSpPr/>
      </xdr:nvCxnSpPr>
      <xdr:spPr>
        <a:xfrm flipH="1" flipV="1">
          <a:off x="134620" y="6565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25</xdr:row>
      <xdr:rowOff>0</xdr:rowOff>
    </xdr:from>
    <xdr:to>
      <xdr:col>3</xdr:col>
      <xdr:colOff>7620</xdr:colOff>
      <xdr:row>26</xdr:row>
      <xdr:rowOff>0</xdr:rowOff>
    </xdr:to>
    <xdr:cxnSp macro="">
      <xdr:nvCxnSpPr>
        <xdr:cNvPr id="7" name="Gerade Verbindung 6">
          <a:extLst>
            <a:ext uri="{FF2B5EF4-FFF2-40B4-BE49-F238E27FC236}">
              <a16:creationId xmlns:a16="http://schemas.microsoft.com/office/drawing/2014/main" id="{958E7B66-75EC-6A47-86C3-B1993D8F51D8}"/>
            </a:ext>
          </a:extLst>
        </xdr:cNvPr>
        <xdr:cNvCxnSpPr/>
      </xdr:nvCxnSpPr>
      <xdr:spPr>
        <a:xfrm flipH="1" flipV="1">
          <a:off x="134620" y="6565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1F1B3-D660-E94E-AB07-37A1697812BA}">
  <sheetPr>
    <tabColor theme="7" tint="0.79998168889431442"/>
    <pageSetUpPr fitToPage="1"/>
  </sheetPr>
  <dimension ref="A1:O247"/>
  <sheetViews>
    <sheetView showGridLines="0" zoomScale="140" zoomScaleNormal="140" workbookViewId="0">
      <selection activeCell="A15" sqref="A15"/>
    </sheetView>
  </sheetViews>
  <sheetFormatPr baseColWidth="10" defaultColWidth="10.83203125" defaultRowHeight="16"/>
  <cols>
    <col min="1" max="1" width="3.6640625" style="95" customWidth="1"/>
    <col min="2" max="16384" width="10.83203125" style="95"/>
  </cols>
  <sheetData>
    <row r="1" spans="1:14">
      <c r="A1" s="97" t="s">
        <v>304</v>
      </c>
      <c r="B1" s="94"/>
      <c r="C1" s="94"/>
      <c r="D1" s="94"/>
      <c r="E1" s="94"/>
      <c r="F1" s="94"/>
      <c r="G1" s="94"/>
      <c r="H1" s="94"/>
      <c r="I1" s="94"/>
      <c r="J1" s="94"/>
      <c r="K1" s="94"/>
      <c r="L1" s="94"/>
      <c r="M1" s="94"/>
      <c r="N1" s="94"/>
    </row>
    <row r="2" spans="1:14">
      <c r="A2" s="96"/>
    </row>
    <row r="3" spans="1:14">
      <c r="A3" s="97" t="s">
        <v>115</v>
      </c>
      <c r="B3" s="94"/>
      <c r="C3" s="94"/>
      <c r="D3" s="94"/>
      <c r="E3" s="94"/>
      <c r="F3" s="94"/>
      <c r="G3" s="94"/>
      <c r="H3" s="94"/>
      <c r="I3" s="94"/>
      <c r="J3" s="94"/>
      <c r="K3" s="94"/>
      <c r="L3" s="94"/>
      <c r="M3" s="94"/>
      <c r="N3" s="94"/>
    </row>
    <row r="4" spans="1:14">
      <c r="A4" s="324" t="s">
        <v>121</v>
      </c>
      <c r="B4" s="324"/>
      <c r="C4" s="324"/>
      <c r="D4" s="324"/>
    </row>
    <row r="5" spans="1:14">
      <c r="A5" s="324" t="s">
        <v>81</v>
      </c>
      <c r="B5" s="324"/>
      <c r="C5" s="324"/>
      <c r="D5" s="324"/>
    </row>
    <row r="6" spans="1:14">
      <c r="A6" s="324" t="s">
        <v>17</v>
      </c>
      <c r="B6" s="324"/>
      <c r="C6" s="324"/>
      <c r="D6" s="324"/>
    </row>
    <row r="7" spans="1:14">
      <c r="A7" s="324" t="s">
        <v>0</v>
      </c>
      <c r="B7" s="324"/>
      <c r="C7" s="324"/>
      <c r="D7" s="324"/>
      <c r="F7" s="129"/>
      <c r="G7" s="129"/>
      <c r="H7" s="129"/>
      <c r="I7" s="129"/>
    </row>
    <row r="8" spans="1:14">
      <c r="A8" s="324" t="s">
        <v>116</v>
      </c>
      <c r="B8" s="324"/>
      <c r="C8" s="324"/>
      <c r="D8" s="324"/>
    </row>
    <row r="9" spans="1:14">
      <c r="A9" s="324" t="s">
        <v>6</v>
      </c>
      <c r="B9" s="324"/>
      <c r="C9" s="324"/>
      <c r="D9" s="324"/>
    </row>
    <row r="10" spans="1:14">
      <c r="A10" s="324" t="s">
        <v>263</v>
      </c>
      <c r="B10" s="324"/>
      <c r="C10" s="324"/>
      <c r="D10" s="324"/>
    </row>
    <row r="11" spans="1:14">
      <c r="A11" s="324" t="s">
        <v>119</v>
      </c>
      <c r="B11" s="324"/>
      <c r="C11" s="324"/>
      <c r="D11" s="324"/>
    </row>
    <row r="12" spans="1:14">
      <c r="A12" s="324" t="s">
        <v>120</v>
      </c>
      <c r="B12" s="324"/>
      <c r="C12" s="324"/>
      <c r="D12" s="324"/>
    </row>
    <row r="13" spans="1:14">
      <c r="A13" s="98"/>
      <c r="F13" s="324"/>
      <c r="G13" s="324"/>
      <c r="H13" s="324"/>
    </row>
    <row r="14" spans="1:14">
      <c r="A14" s="96"/>
    </row>
    <row r="15" spans="1:14">
      <c r="A15" s="97" t="s">
        <v>122</v>
      </c>
      <c r="B15" s="94"/>
      <c r="C15" s="94"/>
      <c r="D15" s="94"/>
      <c r="E15" s="94"/>
      <c r="F15" s="94"/>
      <c r="G15" s="94"/>
      <c r="H15" s="94"/>
      <c r="I15" s="94"/>
      <c r="J15" s="94"/>
      <c r="K15" s="94"/>
      <c r="L15" s="94"/>
      <c r="M15" s="94"/>
      <c r="N15" s="94"/>
    </row>
    <row r="16" spans="1:14">
      <c r="A16" s="95" t="s">
        <v>182</v>
      </c>
    </row>
    <row r="17" spans="1:14">
      <c r="A17" s="95" t="s">
        <v>181</v>
      </c>
    </row>
    <row r="18" spans="1:14" s="99" customFormat="1">
      <c r="A18" s="99" t="s">
        <v>171</v>
      </c>
    </row>
    <row r="19" spans="1:14">
      <c r="A19" s="95" t="s">
        <v>190</v>
      </c>
    </row>
    <row r="20" spans="1:14">
      <c r="A20" s="95" t="s">
        <v>134</v>
      </c>
    </row>
    <row r="22" spans="1:14">
      <c r="A22" s="95" t="s">
        <v>169</v>
      </c>
    </row>
    <row r="23" spans="1:14">
      <c r="A23" s="95" t="s">
        <v>135</v>
      </c>
    </row>
    <row r="26" spans="1:14">
      <c r="A26" s="97" t="s">
        <v>117</v>
      </c>
      <c r="B26" s="94"/>
      <c r="C26" s="94"/>
      <c r="D26" s="94"/>
      <c r="E26" s="94"/>
      <c r="F26" s="94"/>
      <c r="G26" s="94"/>
      <c r="H26" s="94"/>
      <c r="I26" s="94"/>
      <c r="J26" s="94"/>
      <c r="K26" s="94"/>
      <c r="L26" s="94"/>
      <c r="M26" s="94"/>
      <c r="N26" s="94"/>
    </row>
    <row r="27" spans="1:14">
      <c r="A27" s="95" t="s">
        <v>87</v>
      </c>
    </row>
    <row r="28" spans="1:14">
      <c r="A28" s="95" t="s">
        <v>130</v>
      </c>
      <c r="C28" s="95" t="s">
        <v>81</v>
      </c>
    </row>
    <row r="29" spans="1:14">
      <c r="A29" s="95" t="s">
        <v>131</v>
      </c>
      <c r="C29" s="95" t="s">
        <v>170</v>
      </c>
    </row>
    <row r="30" spans="1:14">
      <c r="A30" s="95" t="s">
        <v>132</v>
      </c>
      <c r="C30" s="95" t="s">
        <v>42</v>
      </c>
    </row>
    <row r="31" spans="1:14">
      <c r="A31" s="95" t="s">
        <v>133</v>
      </c>
      <c r="C31" s="95" t="s">
        <v>7</v>
      </c>
    </row>
    <row r="33" spans="1:15">
      <c r="A33" s="97" t="s">
        <v>124</v>
      </c>
      <c r="B33" s="94"/>
      <c r="C33" s="94"/>
      <c r="D33" s="94"/>
      <c r="E33" s="94"/>
      <c r="F33" s="94"/>
      <c r="G33" s="94"/>
      <c r="H33" s="94"/>
      <c r="I33" s="94"/>
      <c r="J33" s="94"/>
      <c r="K33" s="94"/>
      <c r="L33" s="94"/>
      <c r="M33" s="94"/>
      <c r="N33" s="94"/>
    </row>
    <row r="34" spans="1:15">
      <c r="A34" s="119" t="s">
        <v>184</v>
      </c>
    </row>
    <row r="35" spans="1:15" ht="12" customHeight="1">
      <c r="A35" s="119"/>
    </row>
    <row r="36" spans="1:15">
      <c r="A36" s="121" t="s">
        <v>191</v>
      </c>
    </row>
    <row r="37" spans="1:15">
      <c r="A37" s="119" t="s">
        <v>183</v>
      </c>
    </row>
    <row r="38" spans="1:15">
      <c r="A38" s="119" t="s">
        <v>192</v>
      </c>
    </row>
    <row r="39" spans="1:15">
      <c r="A39" s="119"/>
    </row>
    <row r="40" spans="1:15" s="96" customFormat="1">
      <c r="A40" s="127" t="s">
        <v>200</v>
      </c>
    </row>
    <row r="41" spans="1:15">
      <c r="A41" s="101" t="s">
        <v>276</v>
      </c>
    </row>
    <row r="42" spans="1:15">
      <c r="A42" s="101" t="s">
        <v>283</v>
      </c>
    </row>
    <row r="43" spans="1:15">
      <c r="A43" s="101" t="s">
        <v>202</v>
      </c>
    </row>
    <row r="44" spans="1:15">
      <c r="A44" s="101" t="s">
        <v>203</v>
      </c>
      <c r="O44" s="141"/>
    </row>
    <row r="45" spans="1:15">
      <c r="A45" s="101" t="s">
        <v>204</v>
      </c>
      <c r="O45" s="91"/>
    </row>
    <row r="46" spans="1:15" ht="22" customHeight="1">
      <c r="A46" s="143" t="s">
        <v>205</v>
      </c>
      <c r="O46" s="91"/>
    </row>
    <row r="47" spans="1:15">
      <c r="A47" s="123" t="s">
        <v>207</v>
      </c>
      <c r="O47" s="91"/>
    </row>
    <row r="48" spans="1:15">
      <c r="A48" s="123" t="s">
        <v>289</v>
      </c>
      <c r="O48" s="91"/>
    </row>
    <row r="49" spans="1:15">
      <c r="A49" s="123" t="s">
        <v>284</v>
      </c>
      <c r="O49" s="91"/>
    </row>
    <row r="50" spans="1:15">
      <c r="A50" s="123" t="s">
        <v>285</v>
      </c>
      <c r="O50" s="91"/>
    </row>
    <row r="51" spans="1:15">
      <c r="A51" s="123" t="s">
        <v>286</v>
      </c>
      <c r="O51" s="91"/>
    </row>
    <row r="52" spans="1:15">
      <c r="A52" s="123" t="s">
        <v>287</v>
      </c>
      <c r="O52" s="91"/>
    </row>
    <row r="53" spans="1:15">
      <c r="A53" s="123" t="s">
        <v>288</v>
      </c>
      <c r="O53" s="91"/>
    </row>
    <row r="54" spans="1:15">
      <c r="A54" s="123" t="s">
        <v>208</v>
      </c>
    </row>
    <row r="55" spans="1:15">
      <c r="A55" s="102" t="s">
        <v>206</v>
      </c>
    </row>
    <row r="56" spans="1:15">
      <c r="A56" s="119" t="s">
        <v>194</v>
      </c>
    </row>
    <row r="57" spans="1:15">
      <c r="A57" s="119" t="s">
        <v>195</v>
      </c>
    </row>
    <row r="58" spans="1:15">
      <c r="A58" s="119"/>
    </row>
    <row r="59" spans="1:15" s="96" customFormat="1">
      <c r="A59" s="127" t="s">
        <v>193</v>
      </c>
    </row>
    <row r="60" spans="1:15">
      <c r="A60" s="101" t="s">
        <v>276</v>
      </c>
    </row>
    <row r="61" spans="1:15">
      <c r="A61" s="101" t="s">
        <v>201</v>
      </c>
    </row>
    <row r="62" spans="1:15">
      <c r="A62" s="101" t="s">
        <v>202</v>
      </c>
    </row>
    <row r="63" spans="1:15">
      <c r="A63" s="101" t="s">
        <v>203</v>
      </c>
    </row>
    <row r="64" spans="1:15">
      <c r="A64" s="101" t="s">
        <v>204</v>
      </c>
    </row>
    <row r="65" spans="1:15" ht="22" customHeight="1">
      <c r="A65" s="143" t="s">
        <v>205</v>
      </c>
      <c r="O65" s="91"/>
    </row>
    <row r="66" spans="1:15">
      <c r="A66" s="123" t="s">
        <v>207</v>
      </c>
    </row>
    <row r="67" spans="1:15">
      <c r="A67" s="123" t="s">
        <v>208</v>
      </c>
    </row>
    <row r="68" spans="1:15">
      <c r="A68" s="102" t="s">
        <v>206</v>
      </c>
    </row>
    <row r="69" spans="1:15">
      <c r="A69" s="119" t="s">
        <v>194</v>
      </c>
    </row>
    <row r="70" spans="1:15">
      <c r="A70" s="119" t="s">
        <v>195</v>
      </c>
    </row>
    <row r="71" spans="1:15">
      <c r="A71" s="119"/>
    </row>
    <row r="72" spans="1:15" s="96" customFormat="1">
      <c r="A72" s="127" t="s">
        <v>196</v>
      </c>
    </row>
    <row r="73" spans="1:15">
      <c r="A73" s="101" t="s">
        <v>276</v>
      </c>
    </row>
    <row r="74" spans="1:15">
      <c r="A74" s="101" t="s">
        <v>209</v>
      </c>
    </row>
    <row r="75" spans="1:15">
      <c r="A75" s="101" t="s">
        <v>210</v>
      </c>
    </row>
    <row r="76" spans="1:15">
      <c r="A76" s="101" t="s">
        <v>211</v>
      </c>
    </row>
    <row r="77" spans="1:15" ht="22" customHeight="1">
      <c r="A77" s="143" t="s">
        <v>197</v>
      </c>
      <c r="O77" s="91"/>
    </row>
    <row r="78" spans="1:15">
      <c r="A78" s="101" t="s">
        <v>213</v>
      </c>
    </row>
    <row r="79" spans="1:15">
      <c r="A79" s="124" t="s">
        <v>212</v>
      </c>
    </row>
    <row r="80" spans="1:15">
      <c r="A80" s="102" t="s">
        <v>206</v>
      </c>
    </row>
    <row r="81" spans="1:2">
      <c r="A81" s="119" t="s">
        <v>198</v>
      </c>
    </row>
    <row r="82" spans="1:2">
      <c r="A82" s="119" t="s">
        <v>195</v>
      </c>
    </row>
    <row r="83" spans="1:2">
      <c r="A83" s="122"/>
    </row>
    <row r="84" spans="1:2" s="142" customFormat="1">
      <c r="A84" s="127" t="s">
        <v>199</v>
      </c>
    </row>
    <row r="85" spans="1:2">
      <c r="A85" s="101" t="s">
        <v>276</v>
      </c>
    </row>
    <row r="86" spans="1:2">
      <c r="A86" s="101" t="s">
        <v>277</v>
      </c>
    </row>
    <row r="87" spans="1:2">
      <c r="A87" s="101"/>
    </row>
    <row r="88" spans="1:2" s="101" customFormat="1">
      <c r="B88" s="101" t="s">
        <v>278</v>
      </c>
    </row>
    <row r="89" spans="1:2" s="101" customFormat="1"/>
    <row r="90" spans="1:2" s="101" customFormat="1">
      <c r="B90" s="101" t="s">
        <v>305</v>
      </c>
    </row>
    <row r="91" spans="1:2" s="101" customFormat="1">
      <c r="B91" s="101" t="s">
        <v>306</v>
      </c>
    </row>
    <row r="92" spans="1:2" s="101" customFormat="1"/>
    <row r="93" spans="1:2" s="101" customFormat="1">
      <c r="B93" s="101" t="s">
        <v>308</v>
      </c>
    </row>
    <row r="94" spans="1:2" s="101" customFormat="1">
      <c r="B94" s="101" t="s">
        <v>307</v>
      </c>
    </row>
    <row r="95" spans="1:2" s="101" customFormat="1"/>
    <row r="96" spans="1:2" s="101" customFormat="1">
      <c r="B96" s="101" t="s">
        <v>309</v>
      </c>
    </row>
    <row r="97" spans="1:15" s="101" customFormat="1">
      <c r="B97" s="101" t="s">
        <v>314</v>
      </c>
    </row>
    <row r="98" spans="1:15" s="101" customFormat="1">
      <c r="B98" s="101" t="s">
        <v>310</v>
      </c>
    </row>
    <row r="99" spans="1:15" s="101" customFormat="1">
      <c r="B99" s="101" t="s">
        <v>311</v>
      </c>
    </row>
    <row r="100" spans="1:15" s="101" customFormat="1">
      <c r="B100" s="101" t="s">
        <v>312</v>
      </c>
    </row>
    <row r="101" spans="1:15" s="101" customFormat="1">
      <c r="B101" s="101" t="s">
        <v>279</v>
      </c>
    </row>
    <row r="102" spans="1:15" s="101" customFormat="1"/>
    <row r="103" spans="1:15" s="101" customFormat="1">
      <c r="B103" s="101" t="s">
        <v>313</v>
      </c>
    </row>
    <row r="104" spans="1:15" s="101" customFormat="1">
      <c r="B104" s="101" t="s">
        <v>315</v>
      </c>
    </row>
    <row r="105" spans="1:15" s="101" customFormat="1"/>
    <row r="106" spans="1:15" s="101" customFormat="1">
      <c r="B106" s="101" t="s">
        <v>280</v>
      </c>
    </row>
    <row r="107" spans="1:15" s="101" customFormat="1"/>
    <row r="108" spans="1:15">
      <c r="A108" s="101" t="s">
        <v>202</v>
      </c>
    </row>
    <row r="109" spans="1:15">
      <c r="A109" s="101" t="s">
        <v>203</v>
      </c>
    </row>
    <row r="110" spans="1:15">
      <c r="A110" s="101" t="s">
        <v>204</v>
      </c>
    </row>
    <row r="111" spans="1:15" ht="22" customHeight="1">
      <c r="A111" s="143" t="s">
        <v>205</v>
      </c>
      <c r="O111" s="91"/>
    </row>
    <row r="112" spans="1:15">
      <c r="A112" s="123" t="s">
        <v>207</v>
      </c>
    </row>
    <row r="113" spans="1:14">
      <c r="A113" s="123" t="s">
        <v>208</v>
      </c>
    </row>
    <row r="114" spans="1:14">
      <c r="A114" s="102" t="s">
        <v>206</v>
      </c>
    </row>
    <row r="115" spans="1:14">
      <c r="A115" s="119" t="s">
        <v>194</v>
      </c>
    </row>
    <row r="116" spans="1:14">
      <c r="A116" s="119" t="s">
        <v>195</v>
      </c>
    </row>
    <row r="117" spans="1:14">
      <c r="A117" s="119"/>
    </row>
    <row r="118" spans="1:14">
      <c r="A118" s="120"/>
    </row>
    <row r="119" spans="1:14">
      <c r="A119" s="121" t="s">
        <v>214</v>
      </c>
    </row>
    <row r="120" spans="1:14">
      <c r="A120" s="119" t="s">
        <v>215</v>
      </c>
    </row>
    <row r="121" spans="1:14">
      <c r="A121" s="119" t="s">
        <v>125</v>
      </c>
    </row>
    <row r="124" spans="1:14">
      <c r="A124" s="97" t="s">
        <v>88</v>
      </c>
      <c r="B124" s="94"/>
      <c r="C124" s="94"/>
      <c r="D124" s="94"/>
      <c r="E124" s="94"/>
      <c r="F124" s="94"/>
      <c r="G124" s="94"/>
      <c r="H124" s="94"/>
      <c r="I124" s="94"/>
      <c r="J124" s="94"/>
      <c r="K124" s="94"/>
      <c r="L124" s="94"/>
      <c r="M124" s="94"/>
      <c r="N124" s="94"/>
    </row>
    <row r="125" spans="1:14">
      <c r="A125" s="100" t="s">
        <v>95</v>
      </c>
    </row>
    <row r="126" spans="1:14">
      <c r="A126" s="101" t="s">
        <v>128</v>
      </c>
    </row>
    <row r="127" spans="1:14">
      <c r="A127" s="101"/>
    </row>
    <row r="128" spans="1:14">
      <c r="A128" s="100" t="s">
        <v>96</v>
      </c>
    </row>
    <row r="129" spans="1:14">
      <c r="A129" s="101" t="s">
        <v>268</v>
      </c>
    </row>
    <row r="130" spans="1:14">
      <c r="A130" s="101" t="s">
        <v>267</v>
      </c>
    </row>
    <row r="131" spans="1:14">
      <c r="A131" s="101"/>
    </row>
    <row r="132" spans="1:14">
      <c r="A132" s="100" t="s">
        <v>188</v>
      </c>
    </row>
    <row r="133" spans="1:14">
      <c r="A133" s="101" t="s">
        <v>89</v>
      </c>
    </row>
    <row r="134" spans="1:14">
      <c r="A134" s="101" t="s">
        <v>90</v>
      </c>
    </row>
    <row r="135" spans="1:14">
      <c r="A135" s="101" t="s">
        <v>91</v>
      </c>
    </row>
    <row r="136" spans="1:14">
      <c r="A136" s="101" t="s">
        <v>185</v>
      </c>
    </row>
    <row r="137" spans="1:14">
      <c r="A137" s="101"/>
    </row>
    <row r="139" spans="1:14">
      <c r="A139" s="97" t="s">
        <v>93</v>
      </c>
      <c r="B139" s="94"/>
      <c r="C139" s="94"/>
      <c r="D139" s="94"/>
      <c r="E139" s="94"/>
      <c r="F139" s="94"/>
      <c r="G139" s="94"/>
      <c r="H139" s="94"/>
      <c r="I139" s="94"/>
      <c r="J139" s="94"/>
      <c r="K139" s="94"/>
      <c r="L139" s="94"/>
      <c r="M139" s="94"/>
      <c r="N139" s="94"/>
    </row>
    <row r="140" spans="1:14">
      <c r="A140" s="100" t="s">
        <v>95</v>
      </c>
    </row>
    <row r="141" spans="1:14">
      <c r="A141" s="101" t="s">
        <v>94</v>
      </c>
    </row>
    <row r="142" spans="1:14">
      <c r="A142" s="101" t="s">
        <v>186</v>
      </c>
    </row>
    <row r="143" spans="1:14">
      <c r="A143" s="101"/>
    </row>
    <row r="144" spans="1:14">
      <c r="A144" s="100" t="s">
        <v>96</v>
      </c>
    </row>
    <row r="145" spans="1:14">
      <c r="A145" s="101" t="s">
        <v>97</v>
      </c>
    </row>
    <row r="146" spans="1:14">
      <c r="A146" s="101"/>
    </row>
    <row r="147" spans="1:14">
      <c r="A147" s="100" t="s">
        <v>188</v>
      </c>
    </row>
    <row r="148" spans="1:14" s="98" customFormat="1">
      <c r="A148" s="102" t="s">
        <v>295</v>
      </c>
    </row>
    <row r="149" spans="1:14">
      <c r="A149" s="101" t="s">
        <v>98</v>
      </c>
    </row>
    <row r="150" spans="1:14">
      <c r="A150" s="101" t="s">
        <v>99</v>
      </c>
    </row>
    <row r="152" spans="1:14">
      <c r="A152" s="100" t="s">
        <v>92</v>
      </c>
    </row>
    <row r="153" spans="1:14">
      <c r="A153" s="103" t="s">
        <v>187</v>
      </c>
    </row>
    <row r="154" spans="1:14">
      <c r="A154" s="103" t="s">
        <v>291</v>
      </c>
    </row>
    <row r="155" spans="1:14">
      <c r="A155" s="101"/>
    </row>
    <row r="157" spans="1:14">
      <c r="A157" s="97" t="s">
        <v>216</v>
      </c>
      <c r="B157" s="94"/>
      <c r="C157" s="94"/>
      <c r="D157" s="94"/>
      <c r="E157" s="94"/>
      <c r="F157" s="94"/>
      <c r="G157" s="94"/>
      <c r="H157" s="94"/>
      <c r="I157" s="94"/>
      <c r="J157" s="94"/>
      <c r="K157" s="94"/>
      <c r="L157" s="94"/>
      <c r="M157" s="94"/>
      <c r="N157" s="94"/>
    </row>
    <row r="158" spans="1:14">
      <c r="A158" s="103" t="s">
        <v>241</v>
      </c>
    </row>
    <row r="159" spans="1:14">
      <c r="A159" s="103" t="s">
        <v>243</v>
      </c>
    </row>
    <row r="160" spans="1:14">
      <c r="A160" s="103" t="s">
        <v>242</v>
      </c>
    </row>
    <row r="161" spans="1:14">
      <c r="A161" s="103" t="s">
        <v>244</v>
      </c>
    </row>
    <row r="162" spans="1:14">
      <c r="A162" s="103" t="s">
        <v>245</v>
      </c>
    </row>
    <row r="163" spans="1:14">
      <c r="A163" s="103"/>
    </row>
    <row r="164" spans="1:14">
      <c r="A164" s="103"/>
    </row>
    <row r="165" spans="1:14">
      <c r="A165" s="97" t="s">
        <v>264</v>
      </c>
      <c r="B165" s="94"/>
      <c r="C165" s="94"/>
      <c r="D165" s="94"/>
      <c r="E165" s="94"/>
      <c r="F165" s="94"/>
      <c r="G165" s="94"/>
      <c r="H165" s="94"/>
      <c r="I165" s="94"/>
      <c r="J165" s="94"/>
      <c r="K165" s="94"/>
      <c r="L165" s="94"/>
      <c r="M165" s="94"/>
      <c r="N165" s="94"/>
    </row>
    <row r="166" spans="1:14">
      <c r="A166" s="101" t="s">
        <v>224</v>
      </c>
    </row>
    <row r="167" spans="1:14">
      <c r="A167" s="101"/>
    </row>
    <row r="168" spans="1:14">
      <c r="A168" s="102" t="s">
        <v>229</v>
      </c>
    </row>
    <row r="169" spans="1:14">
      <c r="A169" s="101" t="s">
        <v>226</v>
      </c>
    </row>
    <row r="170" spans="1:14">
      <c r="A170" s="101" t="s">
        <v>227</v>
      </c>
    </row>
    <row r="171" spans="1:14" ht="22" customHeight="1">
      <c r="A171" s="144" t="s">
        <v>230</v>
      </c>
    </row>
    <row r="172" spans="1:14">
      <c r="A172" s="103" t="s">
        <v>294</v>
      </c>
    </row>
    <row r="173" spans="1:14">
      <c r="A173" s="101" t="s">
        <v>225</v>
      </c>
    </row>
    <row r="174" spans="1:14">
      <c r="A174" s="101"/>
    </row>
    <row r="175" spans="1:14">
      <c r="A175" s="101" t="s">
        <v>228</v>
      </c>
    </row>
    <row r="176" spans="1:14">
      <c r="A176" s="101" t="s">
        <v>281</v>
      </c>
    </row>
    <row r="177" spans="1:1">
      <c r="A177" s="101"/>
    </row>
    <row r="178" spans="1:1">
      <c r="A178" s="102" t="s">
        <v>231</v>
      </c>
    </row>
    <row r="179" spans="1:1">
      <c r="A179" s="95" t="s">
        <v>235</v>
      </c>
    </row>
    <row r="180" spans="1:1">
      <c r="A180" s="95" t="s">
        <v>232</v>
      </c>
    </row>
    <row r="181" spans="1:1">
      <c r="A181" s="95" t="s">
        <v>233</v>
      </c>
    </row>
    <row r="182" spans="1:1">
      <c r="A182" s="95" t="s">
        <v>234</v>
      </c>
    </row>
    <row r="184" spans="1:1">
      <c r="A184" s="102" t="s">
        <v>236</v>
      </c>
    </row>
    <row r="185" spans="1:1">
      <c r="A185" s="95" t="s">
        <v>235</v>
      </c>
    </row>
    <row r="186" spans="1:1">
      <c r="A186" s="95" t="s">
        <v>237</v>
      </c>
    </row>
    <row r="187" spans="1:1">
      <c r="A187" s="95" t="s">
        <v>238</v>
      </c>
    </row>
    <row r="188" spans="1:1">
      <c r="A188" s="95" t="s">
        <v>239</v>
      </c>
    </row>
    <row r="190" spans="1:1">
      <c r="A190" s="101" t="s">
        <v>240</v>
      </c>
    </row>
    <row r="191" spans="1:1">
      <c r="A191" s="101"/>
    </row>
    <row r="192" spans="1:1">
      <c r="A192" s="101"/>
    </row>
    <row r="193" spans="1:14">
      <c r="A193" s="97" t="s">
        <v>118</v>
      </c>
      <c r="B193" s="94"/>
      <c r="C193" s="94"/>
      <c r="D193" s="94"/>
      <c r="E193" s="94"/>
      <c r="F193" s="94"/>
      <c r="G193" s="94"/>
      <c r="H193" s="94"/>
      <c r="I193" s="94"/>
      <c r="J193" s="94"/>
      <c r="K193" s="94"/>
      <c r="L193" s="94"/>
      <c r="M193" s="94"/>
      <c r="N193" s="94"/>
    </row>
    <row r="194" spans="1:14">
      <c r="A194" s="101" t="s">
        <v>100</v>
      </c>
    </row>
    <row r="195" spans="1:14">
      <c r="A195" s="101" t="s">
        <v>105</v>
      </c>
    </row>
    <row r="196" spans="1:14">
      <c r="A196" s="101"/>
    </row>
    <row r="197" spans="1:14">
      <c r="A197" s="100" t="s">
        <v>101</v>
      </c>
    </row>
    <row r="198" spans="1:14">
      <c r="A198" s="101" t="s">
        <v>102</v>
      </c>
    </row>
    <row r="199" spans="1:14">
      <c r="A199" s="101" t="s">
        <v>103</v>
      </c>
    </row>
    <row r="200" spans="1:14">
      <c r="A200" s="101" t="s">
        <v>104</v>
      </c>
    </row>
    <row r="203" spans="1:14">
      <c r="A203" s="97" t="s">
        <v>290</v>
      </c>
      <c r="B203" s="94"/>
      <c r="C203" s="94"/>
      <c r="D203" s="94"/>
      <c r="E203" s="94"/>
      <c r="F203" s="94"/>
      <c r="G203" s="94"/>
      <c r="H203" s="94"/>
      <c r="I203" s="94"/>
      <c r="J203" s="94"/>
      <c r="K203" s="94"/>
      <c r="L203" s="94"/>
      <c r="M203" s="94"/>
      <c r="N203" s="94"/>
    </row>
    <row r="204" spans="1:14">
      <c r="A204" s="100" t="s">
        <v>101</v>
      </c>
    </row>
    <row r="205" spans="1:14">
      <c r="A205" s="101" t="s">
        <v>123</v>
      </c>
    </row>
    <row r="206" spans="1:14">
      <c r="A206" s="101"/>
    </row>
    <row r="207" spans="1:14">
      <c r="A207" s="100" t="s">
        <v>106</v>
      </c>
    </row>
    <row r="208" spans="1:14">
      <c r="A208" s="101" t="s">
        <v>189</v>
      </c>
    </row>
    <row r="209" spans="1:2" s="119" customFormat="1">
      <c r="A209" s="125"/>
    </row>
    <row r="210" spans="1:2">
      <c r="A210" s="101"/>
    </row>
    <row r="211" spans="1:2">
      <c r="A211" s="100" t="s">
        <v>179</v>
      </c>
    </row>
    <row r="212" spans="1:2">
      <c r="A212" s="101"/>
    </row>
    <row r="213" spans="1:2">
      <c r="A213" s="127" t="s">
        <v>20</v>
      </c>
    </row>
    <row r="214" spans="1:2">
      <c r="A214" s="101" t="s">
        <v>292</v>
      </c>
    </row>
    <row r="215" spans="1:2">
      <c r="A215" s="101"/>
    </row>
    <row r="216" spans="1:2">
      <c r="A216" s="127" t="s">
        <v>21</v>
      </c>
    </row>
    <row r="217" spans="1:2">
      <c r="A217" s="102" t="s">
        <v>261</v>
      </c>
    </row>
    <row r="218" spans="1:2">
      <c r="A218" s="128" t="s">
        <v>247</v>
      </c>
      <c r="B218" s="103" t="s">
        <v>246</v>
      </c>
    </row>
    <row r="219" spans="1:2">
      <c r="B219" s="103"/>
    </row>
    <row r="220" spans="1:2">
      <c r="A220" s="101" t="s">
        <v>262</v>
      </c>
    </row>
    <row r="221" spans="1:2">
      <c r="A221" s="103" t="s">
        <v>247</v>
      </c>
      <c r="B221" s="103" t="s">
        <v>248</v>
      </c>
    </row>
    <row r="222" spans="1:2">
      <c r="A222" s="103"/>
      <c r="B222" s="103" t="s">
        <v>249</v>
      </c>
    </row>
    <row r="223" spans="1:2">
      <c r="A223" s="103" t="s">
        <v>247</v>
      </c>
      <c r="B223" s="103" t="s">
        <v>250</v>
      </c>
    </row>
    <row r="224" spans="1:2">
      <c r="A224" s="103"/>
      <c r="B224" s="103" t="s">
        <v>251</v>
      </c>
    </row>
    <row r="225" spans="1:2">
      <c r="A225" s="100"/>
    </row>
    <row r="226" spans="1:2">
      <c r="A226" s="127" t="s">
        <v>301</v>
      </c>
    </row>
    <row r="227" spans="1:2">
      <c r="A227" s="103" t="s">
        <v>252</v>
      </c>
    </row>
    <row r="228" spans="1:2">
      <c r="A228" s="103" t="s">
        <v>253</v>
      </c>
    </row>
    <row r="229" spans="1:2" ht="7" customHeight="1">
      <c r="A229" s="127"/>
    </row>
    <row r="230" spans="1:2">
      <c r="A230" s="103" t="s">
        <v>247</v>
      </c>
      <c r="B230" s="95" t="s">
        <v>254</v>
      </c>
    </row>
    <row r="231" spans="1:2">
      <c r="A231" s="103" t="s">
        <v>247</v>
      </c>
      <c r="B231" s="95" t="s">
        <v>302</v>
      </c>
    </row>
    <row r="232" spans="1:2">
      <c r="A232" s="103" t="s">
        <v>247</v>
      </c>
      <c r="B232" s="95" t="s">
        <v>265</v>
      </c>
    </row>
    <row r="233" spans="1:2">
      <c r="A233" s="103"/>
    </row>
    <row r="234" spans="1:2">
      <c r="A234" s="103" t="s">
        <v>255</v>
      </c>
    </row>
    <row r="235" spans="1:2" ht="7" customHeight="1">
      <c r="A235" s="127"/>
    </row>
    <row r="236" spans="1:2">
      <c r="A236" s="103" t="s">
        <v>247</v>
      </c>
      <c r="B236" s="95" t="s">
        <v>256</v>
      </c>
    </row>
    <row r="237" spans="1:2">
      <c r="A237" s="103"/>
      <c r="B237" s="103" t="s">
        <v>266</v>
      </c>
    </row>
    <row r="238" spans="1:2">
      <c r="A238" s="103" t="s">
        <v>247</v>
      </c>
      <c r="B238" s="95" t="s">
        <v>257</v>
      </c>
    </row>
    <row r="239" spans="1:2">
      <c r="A239" s="103"/>
      <c r="B239" s="95" t="s">
        <v>266</v>
      </c>
    </row>
    <row r="240" spans="1:2">
      <c r="A240" s="103" t="s">
        <v>247</v>
      </c>
      <c r="B240" s="95" t="s">
        <v>258</v>
      </c>
    </row>
    <row r="241" spans="1:2">
      <c r="A241" s="103"/>
      <c r="B241" s="95" t="s">
        <v>266</v>
      </c>
    </row>
    <row r="242" spans="1:2">
      <c r="A242" s="103" t="s">
        <v>303</v>
      </c>
    </row>
    <row r="243" spans="1:2">
      <c r="A243" s="103"/>
    </row>
    <row r="244" spans="1:2">
      <c r="A244" s="100" t="s">
        <v>107</v>
      </c>
    </row>
    <row r="245" spans="1:2">
      <c r="A245" s="101" t="s">
        <v>108</v>
      </c>
    </row>
    <row r="246" spans="1:2">
      <c r="A246" s="95" t="s">
        <v>109</v>
      </c>
    </row>
    <row r="247" spans="1:2">
      <c r="A247" s="95" t="s">
        <v>110</v>
      </c>
    </row>
  </sheetData>
  <mergeCells count="10">
    <mergeCell ref="A7:D7"/>
    <mergeCell ref="A6:D6"/>
    <mergeCell ref="A5:D5"/>
    <mergeCell ref="A4:D4"/>
    <mergeCell ref="F13:H13"/>
    <mergeCell ref="A12:D12"/>
    <mergeCell ref="A11:D11"/>
    <mergeCell ref="A9:D9"/>
    <mergeCell ref="A8:D8"/>
    <mergeCell ref="A10:D10"/>
  </mergeCells>
  <hyperlinks>
    <hyperlink ref="A10" location="'Wegleitung Kalkulation'!A118" display="Geräte / Anlagen" xr:uid="{730E3710-DEBA-3F4C-A939-23665CE852C9}"/>
    <hyperlink ref="A4" location="'Wegleitung Kalkulation'!A15" display="Erläuterungen" xr:uid="{021429B6-67E6-FA4B-85AA-960857BCC207}"/>
    <hyperlink ref="A5" location="'Wegleitung Kalkulation'!A26" display="Projekt-Bezeichnung" xr:uid="{6519A628-B253-4843-A446-1BFAC6EC78D2}"/>
    <hyperlink ref="A7" location="'Wegleitung Kalkulation'!A77" display="Sachkosten" xr:uid="{74061B2F-B526-714D-BC6D-98B0E4EB67CD}"/>
    <hyperlink ref="A8" location="'Wegleitung Kalkulation'!A91" display="Subcontracting" xr:uid="{E39F5929-92C0-8942-A605-3884F72F25B5}"/>
    <hyperlink ref="A11" location="'Wegleitung Kalkulation'!A138" display="Kalkulation Overhead" xr:uid="{9639D2FB-3102-374B-AA55-097EEB556C30}"/>
    <hyperlink ref="A6" location="'Wegleitung Kalkulation'!A33" display="Personalkosten" xr:uid="{01EE8B4C-82C2-184E-A0CF-710A204C1D56}"/>
    <hyperlink ref="A9" location="'Wegleitung Kalkulation'!A109" display="Praxispartner" xr:uid="{6F4CFE17-2380-3F47-923B-9403F77CF2DB}"/>
    <hyperlink ref="A11:C11" location="'Wegleitung Kalkulation'!A171" display="Kalkulation Overhead" xr:uid="{227DD101-E9FB-1C49-BBB9-0F0C450D5D26}"/>
    <hyperlink ref="A7:C7" location="'Wegleitung Kalkulation'!A101" display="Sachkosten" xr:uid="{AD2BA4F6-7020-3945-B04A-6B665C262A20}"/>
    <hyperlink ref="A8:C8" location="'Wegleitung Kalkulation'!A116" display="Subcontracting" xr:uid="{D3B3859B-B13F-574C-B275-DD1EE905B3B0}"/>
    <hyperlink ref="A9:C9" location="'Wegleitung Kalkulation'!A134" display="Praxispartner" xr:uid="{B4462501-8A9C-774E-86BD-8CD116D19ADE}"/>
    <hyperlink ref="A10:D10" location="'Wegleitung Kalkulation'!A165" display="Geräte / Anlagen / Infrastruktur" xr:uid="{1772165F-8DDC-2D40-98D5-166A6BF0C4B6}"/>
    <hyperlink ref="A7:D7" location="'Wegleitung Kalkulation'!A124" display="Sachkosten" xr:uid="{5058713D-03A0-924B-8CB5-4010F8E60BDA}"/>
    <hyperlink ref="A8:D8" location="'Wegleitung Kalkulation'!A139" display="Subcontracting" xr:uid="{A744A1DE-2408-F947-B67F-89F61C049DCE}"/>
    <hyperlink ref="A9:D9" location="'Wegleitung Kalkulation'!A157" display="Praxispartner" xr:uid="{11934BF5-FE8C-EF46-A4B1-51DC542F2C47}"/>
    <hyperlink ref="A11:D11" location="'Wegleitung Kalkulation'!A193" display="Kalkulation Overhead" xr:uid="{847B180F-A447-8944-8562-682D6672DDA2}"/>
    <hyperlink ref="A12:D12" location="'Wegleitung Kalkulation'!A203" display="Infos zu Projekt-Finanzierung" xr:uid="{C56D6477-A75C-6845-A99F-476F53114C82}"/>
  </hyperlinks>
  <pageMargins left="0.7" right="0.7" top="0.78740157499999996" bottom="0.78740157499999996" header="0.3" footer="0.3"/>
  <pageSetup paperSize="9" scale="69" fitToHeight="0" orientation="landscape" horizontalDpi="0" verticalDpi="0"/>
  <headerFooter>
    <oddHeader>&amp;C&amp;"Helvetica Fett,Fett"&amp;16&amp;K000000Wegleitung für das DIZH Innovationsprogramm Kalkulations-Excel-Sheet</oddHeader>
    <oddFooter>&amp;C&amp;"Calibri,Standard"&amp;K000000&amp;P / &amp;N&amp;R&amp;"Calibri,Standard"&amp;K000000letzte Änderung: 16.09.2021 / ds</oddFooter>
  </headerFooter>
  <rowBreaks count="3" manualBreakCount="3">
    <brk id="32" max="16383" man="1"/>
    <brk id="71" max="16383" man="1"/>
    <brk id="20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B8FB3-A6C9-3940-A156-AFE11678A1E5}">
  <sheetPr>
    <tabColor theme="9" tint="0.79998168889431442"/>
  </sheetPr>
  <dimension ref="A1:H42"/>
  <sheetViews>
    <sheetView workbookViewId="0">
      <selection activeCell="A11" sqref="A11"/>
    </sheetView>
  </sheetViews>
  <sheetFormatPr baseColWidth="10" defaultColWidth="10.83203125" defaultRowHeight="13"/>
  <cols>
    <col min="1" max="1" width="36.83203125" style="7" bestFit="1" customWidth="1"/>
    <col min="2" max="3" width="24.1640625" style="7" bestFit="1" customWidth="1"/>
    <col min="4" max="4" width="16.6640625" style="7" bestFit="1" customWidth="1"/>
    <col min="5" max="5" width="18.1640625" style="7" bestFit="1" customWidth="1"/>
    <col min="6" max="6" width="20.33203125" style="7" bestFit="1" customWidth="1"/>
    <col min="7" max="7" width="17.5" style="7" bestFit="1" customWidth="1"/>
    <col min="8" max="8" width="10.83203125" style="7"/>
    <col min="9" max="9" width="13.5" style="7" bestFit="1" customWidth="1"/>
    <col min="10" max="16384" width="10.83203125" style="7"/>
  </cols>
  <sheetData>
    <row r="1" spans="1:8" ht="15">
      <c r="A1" s="11" t="s">
        <v>50</v>
      </c>
      <c r="B1" s="12" t="s">
        <v>51</v>
      </c>
      <c r="C1" s="12" t="s">
        <v>52</v>
      </c>
      <c r="D1" s="12" t="s">
        <v>53</v>
      </c>
      <c r="E1" s="12" t="s">
        <v>54</v>
      </c>
      <c r="F1" s="12" t="s">
        <v>55</v>
      </c>
    </row>
    <row r="2" spans="1:8" ht="15">
      <c r="A2" s="13"/>
      <c r="B2" s="14" t="s">
        <v>56</v>
      </c>
      <c r="C2" s="14" t="s">
        <v>57</v>
      </c>
      <c r="D2" s="14"/>
      <c r="E2" s="14"/>
    </row>
    <row r="3" spans="1:8" ht="15">
      <c r="A3" s="15"/>
      <c r="B3" s="16" t="s">
        <v>58</v>
      </c>
      <c r="C3" s="16" t="s">
        <v>59</v>
      </c>
      <c r="D3" s="16" t="s">
        <v>59</v>
      </c>
      <c r="E3" s="16" t="s">
        <v>59</v>
      </c>
      <c r="F3" s="16" t="s">
        <v>59</v>
      </c>
    </row>
    <row r="4" spans="1:8">
      <c r="A4" s="17"/>
      <c r="B4" s="18"/>
      <c r="C4" s="19"/>
      <c r="D4" s="20"/>
      <c r="E4" s="21"/>
      <c r="F4" s="22"/>
    </row>
    <row r="5" spans="1:8">
      <c r="A5" s="17" t="s">
        <v>60</v>
      </c>
      <c r="B5" s="18">
        <v>120</v>
      </c>
      <c r="C5" s="19">
        <v>1705</v>
      </c>
      <c r="D5" s="20">
        <f>+B5*C5</f>
        <v>204600</v>
      </c>
      <c r="E5" s="21">
        <f>+D5/12</f>
        <v>17050</v>
      </c>
      <c r="F5" s="22">
        <f>+B5*8.4</f>
        <v>1008</v>
      </c>
    </row>
    <row r="6" spans="1:8">
      <c r="A6" s="17" t="s">
        <v>44</v>
      </c>
      <c r="B6" s="18">
        <v>100</v>
      </c>
      <c r="C6" s="19">
        <v>1705</v>
      </c>
      <c r="D6" s="20">
        <f t="shared" ref="D6:D13" si="0">+B6*C6</f>
        <v>170500</v>
      </c>
      <c r="E6" s="21">
        <f t="shared" ref="E6:E13" si="1">+D6/12</f>
        <v>14208.333333333334</v>
      </c>
      <c r="F6" s="22">
        <f t="shared" ref="F6:F13" si="2">+B6*8.4</f>
        <v>840</v>
      </c>
    </row>
    <row r="7" spans="1:8">
      <c r="A7" s="17" t="s">
        <v>46</v>
      </c>
      <c r="B7" s="18">
        <v>65</v>
      </c>
      <c r="C7" s="19">
        <v>1850</v>
      </c>
      <c r="D7" s="20">
        <f t="shared" si="0"/>
        <v>120250</v>
      </c>
      <c r="E7" s="21">
        <f t="shared" si="1"/>
        <v>10020.833333333334</v>
      </c>
      <c r="F7" s="22">
        <f t="shared" si="2"/>
        <v>546</v>
      </c>
      <c r="H7" s="20"/>
    </row>
    <row r="8" spans="1:8">
      <c r="A8" s="17" t="s">
        <v>61</v>
      </c>
      <c r="B8" s="18">
        <v>55</v>
      </c>
      <c r="C8" s="19">
        <v>1850</v>
      </c>
      <c r="D8" s="20">
        <f t="shared" si="0"/>
        <v>101750</v>
      </c>
      <c r="E8" s="21">
        <f t="shared" si="1"/>
        <v>8479.1666666666661</v>
      </c>
      <c r="F8" s="22">
        <f t="shared" si="2"/>
        <v>462</v>
      </c>
      <c r="H8" s="20"/>
    </row>
    <row r="9" spans="1:8">
      <c r="A9" s="17" t="s">
        <v>62</v>
      </c>
      <c r="B9" s="18">
        <v>100</v>
      </c>
      <c r="C9" s="19">
        <v>1850</v>
      </c>
      <c r="D9" s="20">
        <f t="shared" si="0"/>
        <v>185000</v>
      </c>
      <c r="E9" s="21">
        <f t="shared" si="1"/>
        <v>15416.666666666666</v>
      </c>
      <c r="F9" s="22">
        <f t="shared" si="2"/>
        <v>840</v>
      </c>
      <c r="H9" s="20"/>
    </row>
    <row r="10" spans="1:8">
      <c r="A10" s="17" t="s">
        <v>63</v>
      </c>
      <c r="B10" s="18">
        <v>65</v>
      </c>
      <c r="C10" s="19">
        <v>1850</v>
      </c>
      <c r="D10" s="20">
        <f t="shared" si="0"/>
        <v>120250</v>
      </c>
      <c r="E10" s="21">
        <f t="shared" si="1"/>
        <v>10020.833333333334</v>
      </c>
      <c r="F10" s="22">
        <f t="shared" si="2"/>
        <v>546</v>
      </c>
      <c r="H10" s="20"/>
    </row>
    <row r="11" spans="1:8">
      <c r="A11" s="17" t="s">
        <v>64</v>
      </c>
      <c r="B11" s="18">
        <v>55</v>
      </c>
      <c r="C11" s="19">
        <v>1850</v>
      </c>
      <c r="D11" s="20">
        <f t="shared" si="0"/>
        <v>101750</v>
      </c>
      <c r="E11" s="21">
        <f t="shared" si="1"/>
        <v>8479.1666666666661</v>
      </c>
      <c r="F11" s="22">
        <f t="shared" si="2"/>
        <v>462</v>
      </c>
      <c r="H11" s="20"/>
    </row>
    <row r="12" spans="1:8">
      <c r="A12" s="17" t="s">
        <v>65</v>
      </c>
      <c r="B12" s="18">
        <v>40</v>
      </c>
      <c r="C12" s="19">
        <v>1850</v>
      </c>
      <c r="D12" s="20">
        <f t="shared" si="0"/>
        <v>74000</v>
      </c>
      <c r="E12" s="21">
        <f t="shared" si="1"/>
        <v>6166.666666666667</v>
      </c>
      <c r="F12" s="22">
        <f t="shared" si="2"/>
        <v>336</v>
      </c>
      <c r="H12" s="20"/>
    </row>
    <row r="13" spans="1:8">
      <c r="A13" s="23" t="s">
        <v>66</v>
      </c>
      <c r="B13" s="24">
        <v>15</v>
      </c>
      <c r="C13" s="25">
        <v>1850</v>
      </c>
      <c r="D13" s="26">
        <f t="shared" si="0"/>
        <v>27750</v>
      </c>
      <c r="E13" s="27">
        <f t="shared" si="1"/>
        <v>2312.5</v>
      </c>
      <c r="F13" s="28">
        <f t="shared" si="2"/>
        <v>126</v>
      </c>
      <c r="H13" s="20"/>
    </row>
    <row r="14" spans="1:8">
      <c r="F14" s="22"/>
      <c r="G14" s="22"/>
    </row>
    <row r="15" spans="1:8">
      <c r="A15" s="29" t="s">
        <v>67</v>
      </c>
      <c r="B15" s="30"/>
      <c r="C15" s="30" t="s">
        <v>68</v>
      </c>
      <c r="D15" s="31"/>
      <c r="E15" s="8"/>
      <c r="F15" s="8"/>
      <c r="G15" s="32"/>
    </row>
    <row r="16" spans="1:8">
      <c r="A16" s="33"/>
      <c r="B16" s="34"/>
      <c r="C16" s="34" t="s">
        <v>69</v>
      </c>
      <c r="D16" s="35"/>
      <c r="G16" s="36"/>
    </row>
    <row r="17" spans="1:7">
      <c r="A17" s="37"/>
      <c r="B17" s="38"/>
      <c r="C17" s="38" t="s">
        <v>70</v>
      </c>
      <c r="D17" s="39"/>
      <c r="E17" s="40"/>
      <c r="F17" s="40"/>
      <c r="G17" s="41"/>
    </row>
    <row r="18" spans="1:7">
      <c r="A18" s="42"/>
      <c r="B18" s="42"/>
      <c r="C18" s="35"/>
      <c r="D18" s="35"/>
    </row>
    <row r="19" spans="1:7">
      <c r="A19" s="29" t="s">
        <v>71</v>
      </c>
      <c r="B19" s="30"/>
      <c r="C19" s="30" t="s">
        <v>72</v>
      </c>
      <c r="D19" s="31"/>
      <c r="E19" s="8"/>
      <c r="F19" s="8"/>
      <c r="G19" s="32"/>
    </row>
    <row r="20" spans="1:7">
      <c r="A20" s="33"/>
      <c r="B20" s="34"/>
      <c r="C20" s="34" t="s">
        <v>73</v>
      </c>
      <c r="D20" s="35"/>
      <c r="G20" s="36"/>
    </row>
    <row r="21" spans="1:7">
      <c r="A21" s="33"/>
      <c r="B21" s="34"/>
      <c r="C21" s="34" t="s">
        <v>74</v>
      </c>
      <c r="D21" s="35"/>
      <c r="G21" s="36"/>
    </row>
    <row r="22" spans="1:7">
      <c r="A22" s="33"/>
      <c r="B22" s="34"/>
      <c r="C22" s="34" t="s">
        <v>75</v>
      </c>
      <c r="D22" s="35"/>
      <c r="G22" s="36"/>
    </row>
    <row r="23" spans="1:7">
      <c r="A23" s="37"/>
      <c r="B23" s="38"/>
      <c r="C23" s="38" t="s">
        <v>76</v>
      </c>
      <c r="D23" s="39"/>
      <c r="E23" s="40"/>
      <c r="F23" s="40"/>
      <c r="G23" s="41"/>
    </row>
    <row r="24" spans="1:7">
      <c r="A24" s="42"/>
      <c r="B24" s="42"/>
      <c r="C24" s="35"/>
      <c r="D24" s="35"/>
    </row>
    <row r="25" spans="1:7">
      <c r="A25" s="43" t="s">
        <v>77</v>
      </c>
      <c r="B25" s="44"/>
      <c r="C25" s="44" t="s">
        <v>78</v>
      </c>
      <c r="D25" s="45"/>
      <c r="E25" s="9"/>
      <c r="F25" s="9"/>
      <c r="G25" s="46"/>
    </row>
    <row r="27" spans="1:7">
      <c r="A27" s="10" t="s">
        <v>79</v>
      </c>
    </row>
    <row r="28" spans="1:7">
      <c r="A28" s="7" t="s">
        <v>45</v>
      </c>
    </row>
    <row r="29" spans="1:7">
      <c r="A29" s="7" t="s">
        <v>47</v>
      </c>
    </row>
    <row r="30" spans="1:7">
      <c r="A30" s="7" t="s">
        <v>48</v>
      </c>
    </row>
    <row r="31" spans="1:7">
      <c r="A31" s="7" t="s">
        <v>49</v>
      </c>
    </row>
    <row r="35" spans="1:1">
      <c r="A35" s="10" t="s">
        <v>80</v>
      </c>
    </row>
    <row r="36" spans="1:1">
      <c r="A36" s="7">
        <v>1</v>
      </c>
    </row>
    <row r="37" spans="1:1">
      <c r="A37" s="7">
        <v>1.5</v>
      </c>
    </row>
    <row r="38" spans="1:1">
      <c r="A38" s="7">
        <v>1.8</v>
      </c>
    </row>
    <row r="39" spans="1:1">
      <c r="A39" s="7">
        <v>2</v>
      </c>
    </row>
    <row r="40" spans="1:1">
      <c r="A40" s="7">
        <v>2.1</v>
      </c>
    </row>
    <row r="41" spans="1:1">
      <c r="A41" s="7">
        <v>2.2000000000000002</v>
      </c>
    </row>
    <row r="42" spans="1:1">
      <c r="A42" s="7">
        <v>2.2999999999999998</v>
      </c>
    </row>
  </sheetData>
  <pageMargins left="0.7" right="0.7" top="0.78740157499999996" bottom="0.78740157499999996"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9B296-872F-5849-9074-EEA99078E8B3}">
  <sheetPr>
    <tabColor theme="9" tint="0.79998168889431442"/>
  </sheetPr>
  <dimension ref="A1:H38"/>
  <sheetViews>
    <sheetView zoomScale="160" zoomScaleNormal="160" workbookViewId="0">
      <selection activeCell="D8" sqref="D8"/>
    </sheetView>
  </sheetViews>
  <sheetFormatPr baseColWidth="10" defaultColWidth="10.83203125" defaultRowHeight="13"/>
  <cols>
    <col min="1" max="1" width="36.83203125" style="7" bestFit="1" customWidth="1"/>
    <col min="2" max="3" width="24.1640625" style="7" bestFit="1" customWidth="1"/>
    <col min="4" max="4" width="16.6640625" style="7" bestFit="1" customWidth="1"/>
    <col min="5" max="5" width="18.1640625" style="7" bestFit="1" customWidth="1"/>
    <col min="6" max="6" width="20.33203125" style="7" bestFit="1" customWidth="1"/>
    <col min="7" max="7" width="17.5" style="7" bestFit="1" customWidth="1"/>
    <col min="8" max="8" width="10.83203125" style="7"/>
    <col min="9" max="9" width="13.5" style="7" bestFit="1" customWidth="1"/>
    <col min="10" max="16384" width="10.83203125" style="7"/>
  </cols>
  <sheetData>
    <row r="1" spans="1:8" ht="15">
      <c r="A1" s="11" t="s">
        <v>50</v>
      </c>
      <c r="B1" s="12" t="s">
        <v>51</v>
      </c>
      <c r="C1" s="12" t="s">
        <v>52</v>
      </c>
      <c r="D1" s="12" t="s">
        <v>53</v>
      </c>
      <c r="E1" s="12" t="s">
        <v>54</v>
      </c>
      <c r="F1" s="12" t="s">
        <v>55</v>
      </c>
    </row>
    <row r="2" spans="1:8" ht="15">
      <c r="A2" s="13"/>
      <c r="B2" s="14" t="s">
        <v>56</v>
      </c>
      <c r="C2" s="14" t="s">
        <v>57</v>
      </c>
      <c r="D2" s="14"/>
      <c r="E2" s="14"/>
    </row>
    <row r="3" spans="1:8" ht="15">
      <c r="A3" s="15"/>
      <c r="B3" s="16" t="s">
        <v>58</v>
      </c>
      <c r="C3" s="16" t="s">
        <v>59</v>
      </c>
      <c r="D3" s="16" t="s">
        <v>59</v>
      </c>
      <c r="E3" s="16" t="s">
        <v>59</v>
      </c>
      <c r="F3" s="16" t="s">
        <v>59</v>
      </c>
    </row>
    <row r="4" spans="1:8">
      <c r="A4" s="17"/>
      <c r="B4" s="18"/>
      <c r="C4" s="19"/>
      <c r="D4" s="20"/>
      <c r="E4" s="21"/>
      <c r="F4" s="22"/>
    </row>
    <row r="5" spans="1:8">
      <c r="A5" s="17" t="s">
        <v>60</v>
      </c>
      <c r="B5" s="18">
        <v>90</v>
      </c>
      <c r="C5" s="19">
        <v>1900</v>
      </c>
      <c r="D5" s="20">
        <f>+B5*C5</f>
        <v>171000</v>
      </c>
      <c r="E5" s="21">
        <f>+D5/12</f>
        <v>14250</v>
      </c>
      <c r="F5" s="22">
        <f>+B5*8.4</f>
        <v>756</v>
      </c>
    </row>
    <row r="6" spans="1:8">
      <c r="A6" s="17" t="s">
        <v>44</v>
      </c>
      <c r="B6" s="18">
        <v>90</v>
      </c>
      <c r="C6" s="19">
        <v>1900</v>
      </c>
      <c r="D6" s="20">
        <f t="shared" ref="D6:D9" si="0">+B6*C6</f>
        <v>171000</v>
      </c>
      <c r="E6" s="21">
        <f t="shared" ref="E6:E9" si="1">+D6/12</f>
        <v>14250</v>
      </c>
      <c r="F6" s="22">
        <f t="shared" ref="F6:F9" si="2">+B6*8.4</f>
        <v>756</v>
      </c>
    </row>
    <row r="7" spans="1:8">
      <c r="A7" s="17" t="s">
        <v>46</v>
      </c>
      <c r="B7" s="18">
        <v>70</v>
      </c>
      <c r="C7" s="19">
        <v>1900</v>
      </c>
      <c r="D7" s="20">
        <f t="shared" si="0"/>
        <v>133000</v>
      </c>
      <c r="E7" s="21">
        <f t="shared" si="1"/>
        <v>11083.333333333334</v>
      </c>
      <c r="F7" s="22">
        <f t="shared" si="2"/>
        <v>588</v>
      </c>
      <c r="H7" s="20"/>
    </row>
    <row r="8" spans="1:8">
      <c r="A8" s="17" t="s">
        <v>160</v>
      </c>
      <c r="B8" s="18">
        <v>40</v>
      </c>
      <c r="C8" s="19">
        <v>1900</v>
      </c>
      <c r="D8" s="20">
        <f t="shared" si="0"/>
        <v>76000</v>
      </c>
      <c r="E8" s="21">
        <f t="shared" si="1"/>
        <v>6333.333333333333</v>
      </c>
      <c r="F8" s="22">
        <f t="shared" si="2"/>
        <v>336</v>
      </c>
      <c r="H8" s="20"/>
    </row>
    <row r="9" spans="1:8">
      <c r="A9" s="23" t="s">
        <v>282</v>
      </c>
      <c r="B9" s="24">
        <v>55</v>
      </c>
      <c r="C9" s="25">
        <v>1900</v>
      </c>
      <c r="D9" s="26">
        <f t="shared" si="0"/>
        <v>104500</v>
      </c>
      <c r="E9" s="27">
        <f t="shared" si="1"/>
        <v>8708.3333333333339</v>
      </c>
      <c r="F9" s="28">
        <f t="shared" si="2"/>
        <v>462</v>
      </c>
      <c r="H9" s="20"/>
    </row>
    <row r="10" spans="1:8">
      <c r="F10" s="22"/>
      <c r="G10" s="22"/>
    </row>
    <row r="11" spans="1:8">
      <c r="A11" s="29" t="s">
        <v>67</v>
      </c>
      <c r="B11" s="30"/>
      <c r="C11" s="30" t="s">
        <v>68</v>
      </c>
      <c r="D11" s="31"/>
      <c r="E11" s="8"/>
      <c r="F11" s="8"/>
      <c r="G11" s="32"/>
    </row>
    <row r="12" spans="1:8">
      <c r="A12" s="33"/>
      <c r="B12" s="34"/>
      <c r="C12" s="34" t="s">
        <v>69</v>
      </c>
      <c r="D12" s="35"/>
      <c r="G12" s="36"/>
    </row>
    <row r="13" spans="1:8">
      <c r="A13" s="37"/>
      <c r="B13" s="38"/>
      <c r="C13" s="38" t="s">
        <v>70</v>
      </c>
      <c r="D13" s="39"/>
      <c r="E13" s="40"/>
      <c r="F13" s="40"/>
      <c r="G13" s="41"/>
    </row>
    <row r="14" spans="1:8">
      <c r="A14" s="42"/>
      <c r="B14" s="42"/>
      <c r="C14" s="35"/>
      <c r="D14" s="35"/>
    </row>
    <row r="15" spans="1:8">
      <c r="A15" s="29" t="s">
        <v>71</v>
      </c>
      <c r="B15" s="30"/>
      <c r="C15" s="30" t="s">
        <v>72</v>
      </c>
      <c r="D15" s="31"/>
      <c r="E15" s="8"/>
      <c r="F15" s="8"/>
      <c r="G15" s="32"/>
    </row>
    <row r="16" spans="1:8">
      <c r="A16" s="33"/>
      <c r="B16" s="34"/>
      <c r="C16" s="34" t="s">
        <v>73</v>
      </c>
      <c r="D16" s="35"/>
      <c r="G16" s="36"/>
    </row>
    <row r="17" spans="1:7">
      <c r="A17" s="33"/>
      <c r="B17" s="34"/>
      <c r="C17" s="34" t="s">
        <v>74</v>
      </c>
      <c r="D17" s="35"/>
      <c r="G17" s="36"/>
    </row>
    <row r="18" spans="1:7">
      <c r="A18" s="33"/>
      <c r="B18" s="34"/>
      <c r="C18" s="34" t="s">
        <v>75</v>
      </c>
      <c r="D18" s="35"/>
      <c r="G18" s="36"/>
    </row>
    <row r="19" spans="1:7">
      <c r="A19" s="37"/>
      <c r="B19" s="38"/>
      <c r="C19" s="38" t="s">
        <v>76</v>
      </c>
      <c r="D19" s="39"/>
      <c r="E19" s="40"/>
      <c r="F19" s="40"/>
      <c r="G19" s="41"/>
    </row>
    <row r="20" spans="1:7">
      <c r="A20" s="42"/>
      <c r="B20" s="42"/>
      <c r="C20" s="35"/>
      <c r="D20" s="35"/>
    </row>
    <row r="21" spans="1:7">
      <c r="A21" s="43" t="s">
        <v>77</v>
      </c>
      <c r="B21" s="44"/>
      <c r="C21" s="44" t="s">
        <v>78</v>
      </c>
      <c r="D21" s="45"/>
      <c r="E21" s="9"/>
      <c r="F21" s="9"/>
      <c r="G21" s="46"/>
    </row>
    <row r="23" spans="1:7">
      <c r="A23" s="10" t="s">
        <v>79</v>
      </c>
    </row>
    <row r="24" spans="1:7">
      <c r="A24" s="7" t="s">
        <v>45</v>
      </c>
    </row>
    <row r="25" spans="1:7">
      <c r="A25" s="7" t="s">
        <v>47</v>
      </c>
    </row>
    <row r="26" spans="1:7">
      <c r="A26" s="7" t="s">
        <v>48</v>
      </c>
    </row>
    <row r="27" spans="1:7">
      <c r="A27" s="7" t="s">
        <v>49</v>
      </c>
    </row>
    <row r="31" spans="1:7">
      <c r="A31" s="10" t="s">
        <v>80</v>
      </c>
    </row>
    <row r="32" spans="1:7">
      <c r="A32" s="7">
        <v>1</v>
      </c>
    </row>
    <row r="33" spans="1:1">
      <c r="A33" s="7">
        <v>1.5</v>
      </c>
    </row>
    <row r="34" spans="1:1">
      <c r="A34" s="7">
        <v>1.8</v>
      </c>
    </row>
    <row r="35" spans="1:1">
      <c r="A35" s="7">
        <v>2</v>
      </c>
    </row>
    <row r="36" spans="1:1">
      <c r="A36" s="7">
        <v>2.1</v>
      </c>
    </row>
    <row r="37" spans="1:1">
      <c r="A37" s="7">
        <v>2.2000000000000002</v>
      </c>
    </row>
    <row r="38" spans="1:1">
      <c r="A38" s="7">
        <v>2.2999999999999998</v>
      </c>
    </row>
  </sheetData>
  <pageMargins left="0.7" right="0.7" top="0.78740157499999996" bottom="0.78740157499999996"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EDACD-9D1B-4B4A-B5A0-31F3950A776E}">
  <sheetPr>
    <pageSetUpPr fitToPage="1"/>
  </sheetPr>
  <dimension ref="B1:I34"/>
  <sheetViews>
    <sheetView showGridLines="0" zoomScaleNormal="100" workbookViewId="0">
      <selection activeCell="B4" sqref="B4:F12"/>
    </sheetView>
  </sheetViews>
  <sheetFormatPr baseColWidth="10" defaultColWidth="10.83203125" defaultRowHeight="16"/>
  <cols>
    <col min="1" max="1" width="1.6640625" style="53" customWidth="1"/>
    <col min="2" max="2" width="31.6640625" style="53" customWidth="1"/>
    <col min="3" max="3" width="11.33203125" style="53" bestFit="1" customWidth="1"/>
    <col min="4" max="6" width="14.33203125" style="54" customWidth="1"/>
    <col min="7" max="7" width="7.6640625" style="54" customWidth="1"/>
    <col min="8" max="9" width="14.33203125" style="54" customWidth="1"/>
    <col min="10" max="16384" width="10.83203125" style="53"/>
  </cols>
  <sheetData>
    <row r="1" spans="2:9" s="48" customFormat="1" ht="18">
      <c r="B1" s="47" t="s">
        <v>136</v>
      </c>
      <c r="C1" s="47"/>
      <c r="D1" s="47"/>
      <c r="E1" s="47"/>
      <c r="G1" s="47"/>
      <c r="H1" s="49" t="s">
        <v>137</v>
      </c>
    </row>
    <row r="2" spans="2:9" s="48" customFormat="1">
      <c r="B2" s="50" t="s">
        <v>138</v>
      </c>
      <c r="D2" s="51"/>
      <c r="E2" s="51"/>
      <c r="F2" s="51"/>
      <c r="G2" s="51"/>
      <c r="H2" s="52" t="s">
        <v>139</v>
      </c>
      <c r="I2" s="51"/>
    </row>
    <row r="4" spans="2:9">
      <c r="B4" s="53" t="s">
        <v>140</v>
      </c>
    </row>
    <row r="5" spans="2:9">
      <c r="B5" s="55" t="s">
        <v>141</v>
      </c>
    </row>
    <row r="6" spans="2:9">
      <c r="B6" s="55" t="s">
        <v>142</v>
      </c>
    </row>
    <row r="7" spans="2:9">
      <c r="B7" s="55" t="s">
        <v>143</v>
      </c>
    </row>
    <row r="8" spans="2:9">
      <c r="B8" s="55" t="s">
        <v>144</v>
      </c>
    </row>
    <row r="9" spans="2:9">
      <c r="B9" s="55" t="s">
        <v>145</v>
      </c>
    </row>
    <row r="10" spans="2:9">
      <c r="B10" s="55" t="s">
        <v>146</v>
      </c>
    </row>
    <row r="12" spans="2:9" s="57" customFormat="1" ht="24.5" customHeight="1">
      <c r="B12" s="329" t="s">
        <v>147</v>
      </c>
      <c r="C12" s="329"/>
      <c r="D12" s="329"/>
      <c r="E12" s="329"/>
      <c r="F12" s="329"/>
      <c r="G12" s="56"/>
      <c r="H12" s="56"/>
      <c r="I12" s="56"/>
    </row>
    <row r="13" spans="2:9" ht="25.25" customHeight="1" thickBot="1"/>
    <row r="14" spans="2:9" s="63" customFormat="1" ht="35" customHeight="1" thickBot="1">
      <c r="B14" s="58" t="s">
        <v>148</v>
      </c>
      <c r="C14" s="59" t="s">
        <v>149</v>
      </c>
      <c r="D14" s="60" t="s">
        <v>150</v>
      </c>
      <c r="E14" s="61" t="s">
        <v>151</v>
      </c>
      <c r="F14" s="62" t="s">
        <v>152</v>
      </c>
    </row>
    <row r="15" spans="2:9" s="68" customFormat="1" ht="25.25" customHeight="1">
      <c r="B15" s="332" t="s">
        <v>153</v>
      </c>
      <c r="C15" s="64" t="s">
        <v>154</v>
      </c>
      <c r="D15" s="65">
        <v>80</v>
      </c>
      <c r="E15" s="66">
        <v>110</v>
      </c>
      <c r="F15" s="67">
        <v>140</v>
      </c>
    </row>
    <row r="16" spans="2:9" s="68" customFormat="1" ht="25.25" customHeight="1" thickBot="1">
      <c r="B16" s="331"/>
      <c r="C16" s="69" t="s">
        <v>155</v>
      </c>
      <c r="D16" s="70">
        <v>140</v>
      </c>
      <c r="E16" s="71">
        <v>190</v>
      </c>
      <c r="F16" s="72">
        <v>240</v>
      </c>
    </row>
    <row r="17" spans="2:9" ht="25.25" customHeight="1" thickBot="1"/>
    <row r="18" spans="2:9" s="63" customFormat="1" ht="35" customHeight="1" thickBot="1">
      <c r="B18" s="58" t="s">
        <v>148</v>
      </c>
      <c r="C18" s="59" t="s">
        <v>149</v>
      </c>
      <c r="D18" s="60" t="s">
        <v>156</v>
      </c>
      <c r="E18" s="61" t="s">
        <v>157</v>
      </c>
      <c r="F18" s="62" t="s">
        <v>158</v>
      </c>
    </row>
    <row r="19" spans="2:9" s="68" customFormat="1" ht="25.25" customHeight="1">
      <c r="B19" s="330" t="s">
        <v>159</v>
      </c>
      <c r="C19" s="64" t="s">
        <v>154</v>
      </c>
      <c r="D19" s="73">
        <v>50</v>
      </c>
      <c r="E19" s="66">
        <v>70</v>
      </c>
      <c r="F19" s="74">
        <v>100</v>
      </c>
    </row>
    <row r="20" spans="2:9" s="68" customFormat="1" ht="25.25" customHeight="1" thickBot="1">
      <c r="B20" s="331"/>
      <c r="C20" s="69" t="s">
        <v>155</v>
      </c>
      <c r="D20" s="75">
        <v>90</v>
      </c>
      <c r="E20" s="71">
        <v>120</v>
      </c>
      <c r="F20" s="76">
        <v>170</v>
      </c>
    </row>
    <row r="21" spans="2:9" s="68" customFormat="1" ht="25.25" customHeight="1">
      <c r="B21" s="330" t="s">
        <v>160</v>
      </c>
      <c r="C21" s="64" t="s">
        <v>154</v>
      </c>
      <c r="D21" s="77">
        <v>50</v>
      </c>
      <c r="E21" s="78">
        <v>70</v>
      </c>
      <c r="F21" s="79"/>
    </row>
    <row r="22" spans="2:9" s="68" customFormat="1" ht="25.25" customHeight="1" thickBot="1">
      <c r="B22" s="331"/>
      <c r="C22" s="69" t="s">
        <v>155</v>
      </c>
      <c r="D22" s="80">
        <v>90</v>
      </c>
      <c r="E22" s="81">
        <v>120</v>
      </c>
      <c r="F22" s="82"/>
    </row>
    <row r="23" spans="2:9" s="68" customFormat="1" ht="25.25" customHeight="1">
      <c r="B23" s="330" t="s">
        <v>161</v>
      </c>
      <c r="C23" s="64" t="s">
        <v>154</v>
      </c>
      <c r="D23" s="73">
        <v>50</v>
      </c>
      <c r="E23" s="66">
        <v>70</v>
      </c>
      <c r="F23" s="74">
        <v>100</v>
      </c>
    </row>
    <row r="24" spans="2:9" s="68" customFormat="1" ht="25.25" customHeight="1" thickBot="1">
      <c r="B24" s="331"/>
      <c r="C24" s="69" t="s">
        <v>155</v>
      </c>
      <c r="D24" s="75">
        <v>90</v>
      </c>
      <c r="E24" s="71">
        <v>120</v>
      </c>
      <c r="F24" s="76">
        <v>170</v>
      </c>
    </row>
    <row r="25" spans="2:9" ht="25.25" customHeight="1" thickBot="1"/>
    <row r="26" spans="2:9" s="63" customFormat="1" ht="35" customHeight="1" thickBot="1">
      <c r="B26" s="58" t="s">
        <v>148</v>
      </c>
      <c r="C26" s="59" t="s">
        <v>149</v>
      </c>
      <c r="D26" s="83" t="s">
        <v>162</v>
      </c>
    </row>
    <row r="27" spans="2:9" s="68" customFormat="1" ht="25.25" customHeight="1">
      <c r="B27" s="330" t="s">
        <v>163</v>
      </c>
      <c r="C27" s="64" t="s">
        <v>154</v>
      </c>
      <c r="D27" s="84">
        <v>20</v>
      </c>
    </row>
    <row r="28" spans="2:9" s="68" customFormat="1" ht="25.25" customHeight="1" thickBot="1">
      <c r="B28" s="331"/>
      <c r="C28" s="69" t="s">
        <v>155</v>
      </c>
      <c r="D28" s="85">
        <v>40</v>
      </c>
    </row>
    <row r="29" spans="2:9" ht="25.25" customHeight="1"/>
    <row r="30" spans="2:9" s="48" customFormat="1" ht="16.25" customHeight="1">
      <c r="B30" s="48" t="s">
        <v>164</v>
      </c>
      <c r="D30" s="51"/>
      <c r="E30" s="51"/>
      <c r="F30" s="51"/>
      <c r="G30" s="51"/>
      <c r="H30" s="51"/>
      <c r="I30" s="51"/>
    </row>
    <row r="31" spans="2:9" s="50" customFormat="1" ht="16.25" customHeight="1">
      <c r="B31" s="50" t="s">
        <v>165</v>
      </c>
      <c r="D31" s="86"/>
      <c r="E31" s="86"/>
      <c r="F31" s="86"/>
      <c r="G31" s="86"/>
      <c r="H31" s="86"/>
      <c r="I31" s="86"/>
    </row>
    <row r="32" spans="2:9" s="48" customFormat="1" ht="16.25" customHeight="1">
      <c r="B32" s="48" t="s">
        <v>166</v>
      </c>
      <c r="D32" s="51"/>
      <c r="E32" s="51"/>
      <c r="F32" s="51"/>
      <c r="G32" s="51"/>
      <c r="H32" s="51"/>
      <c r="I32" s="51"/>
    </row>
    <row r="33" spans="2:9" s="48" customFormat="1" ht="16.25" customHeight="1">
      <c r="B33" s="48" t="s">
        <v>167</v>
      </c>
      <c r="D33" s="51"/>
      <c r="E33" s="51"/>
      <c r="F33" s="51"/>
      <c r="G33" s="51"/>
      <c r="H33" s="51"/>
      <c r="I33" s="51"/>
    </row>
    <row r="34" spans="2:9" ht="16.25" customHeight="1">
      <c r="B34" s="87" t="s">
        <v>168</v>
      </c>
    </row>
  </sheetData>
  <sheetProtection sheet="1" objects="1" scenarios="1"/>
  <mergeCells count="6">
    <mergeCell ref="B27:B28"/>
    <mergeCell ref="B12:F12"/>
    <mergeCell ref="B15:B16"/>
    <mergeCell ref="B19:B20"/>
    <mergeCell ref="B21:B22"/>
    <mergeCell ref="B23:B24"/>
  </mergeCells>
  <pageMargins left="0.78740157480314965" right="0.78740157480314965" top="1.1811023622047245" bottom="0.78740157480314965" header="0.39370078740157483" footer="0.39370078740157483"/>
  <pageSetup paperSize="9" scale="80" orientation="portrait" r:id="rId1"/>
  <headerFooter>
    <oddHeader>&amp;L&amp;8Prozess: 6.03.00 Finanzen
Publikationsort: Staff
Erlassverantw: Controller/-in Zentrales Controlling
Beschlussinstanz: Leiter/-in F&amp;&amp;H&amp;C&amp;8Z-CL-Kostensätze ZHAW
&amp;R&amp;G</oddHeader>
    <oddFooter>&amp;L&amp;8Version: 6.0.0&amp;C&amp;8gültig ab: 01.09.2020&amp;R&amp;8Seite &amp;P von &amp;N</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FBFD2-06B5-DF47-BA77-E080284D7AF1}">
  <sheetPr>
    <tabColor theme="5"/>
  </sheetPr>
  <dimension ref="A1:S33"/>
  <sheetViews>
    <sheetView zoomScale="140" zoomScaleNormal="140" workbookViewId="0">
      <selection activeCell="C23" sqref="C23"/>
    </sheetView>
  </sheetViews>
  <sheetFormatPr baseColWidth="10" defaultRowHeight="16"/>
  <cols>
    <col min="1" max="1" width="19.5" bestFit="1" customWidth="1"/>
    <col min="2" max="2" width="54.33203125" bestFit="1" customWidth="1"/>
    <col min="3" max="3" width="67.6640625" bestFit="1" customWidth="1"/>
    <col min="4" max="4" width="20.6640625" bestFit="1" customWidth="1"/>
  </cols>
  <sheetData>
    <row r="1" spans="1:4">
      <c r="A1" s="2" t="s">
        <v>22</v>
      </c>
    </row>
    <row r="3" spans="1:4" s="2" customFormat="1">
      <c r="A3" s="5" t="s">
        <v>23</v>
      </c>
      <c r="B3" s="5" t="s">
        <v>24</v>
      </c>
      <c r="C3" s="5" t="s">
        <v>28</v>
      </c>
      <c r="D3" s="5" t="s">
        <v>29</v>
      </c>
    </row>
    <row r="4" spans="1:4">
      <c r="A4" s="6" t="s">
        <v>25</v>
      </c>
      <c r="B4" s="6" t="s">
        <v>26</v>
      </c>
      <c r="C4" s="6" t="s">
        <v>259</v>
      </c>
      <c r="D4" s="6" t="s">
        <v>32</v>
      </c>
    </row>
    <row r="5" spans="1:4">
      <c r="A5" s="6" t="s">
        <v>25</v>
      </c>
      <c r="B5" s="6" t="s">
        <v>27</v>
      </c>
      <c r="C5" s="6" t="s">
        <v>31</v>
      </c>
      <c r="D5" s="6" t="s">
        <v>32</v>
      </c>
    </row>
    <row r="6" spans="1:4">
      <c r="A6" s="6" t="s">
        <v>25</v>
      </c>
      <c r="B6" s="6" t="s">
        <v>33</v>
      </c>
      <c r="C6" s="6" t="s">
        <v>217</v>
      </c>
      <c r="D6" s="6" t="s">
        <v>32</v>
      </c>
    </row>
    <row r="7" spans="1:4">
      <c r="A7" s="6" t="s">
        <v>34</v>
      </c>
      <c r="B7" s="6" t="s">
        <v>35</v>
      </c>
      <c r="C7" s="6" t="s">
        <v>36</v>
      </c>
      <c r="D7" s="6" t="s">
        <v>30</v>
      </c>
    </row>
    <row r="8" spans="1:4">
      <c r="A8" s="6" t="s">
        <v>34</v>
      </c>
      <c r="B8" s="6" t="s">
        <v>37</v>
      </c>
      <c r="C8" s="6" t="s">
        <v>129</v>
      </c>
      <c r="D8" s="6" t="s">
        <v>32</v>
      </c>
    </row>
    <row r="9" spans="1:4">
      <c r="A9" s="6" t="s">
        <v>38</v>
      </c>
      <c r="B9" s="6" t="s">
        <v>39</v>
      </c>
      <c r="C9" s="6" t="s">
        <v>40</v>
      </c>
      <c r="D9" s="6" t="s">
        <v>32</v>
      </c>
    </row>
    <row r="10" spans="1:4">
      <c r="A10" s="6" t="s">
        <v>38</v>
      </c>
      <c r="B10" s="6" t="s">
        <v>41</v>
      </c>
      <c r="C10" s="6" t="s">
        <v>40</v>
      </c>
      <c r="D10" s="6" t="s">
        <v>32</v>
      </c>
    </row>
    <row r="11" spans="1:4">
      <c r="A11" s="6" t="s">
        <v>82</v>
      </c>
      <c r="B11" s="6" t="s">
        <v>83</v>
      </c>
      <c r="C11" s="6" t="s">
        <v>218</v>
      </c>
      <c r="D11" s="6" t="s">
        <v>30</v>
      </c>
    </row>
    <row r="12" spans="1:4">
      <c r="A12" s="140" t="s">
        <v>82</v>
      </c>
      <c r="B12" s="140" t="s">
        <v>84</v>
      </c>
      <c r="C12" s="140" t="s">
        <v>219</v>
      </c>
      <c r="D12" s="140" t="s">
        <v>30</v>
      </c>
    </row>
    <row r="13" spans="1:4">
      <c r="A13" s="6" t="s">
        <v>82</v>
      </c>
      <c r="B13" s="6" t="s">
        <v>85</v>
      </c>
      <c r="C13" s="6" t="s">
        <v>86</v>
      </c>
      <c r="D13" s="6" t="s">
        <v>30</v>
      </c>
    </row>
    <row r="14" spans="1:4">
      <c r="A14" s="6" t="s">
        <v>82</v>
      </c>
      <c r="B14" s="6" t="s">
        <v>111</v>
      </c>
      <c r="C14" s="6" t="s">
        <v>112</v>
      </c>
      <c r="D14" s="6" t="s">
        <v>32</v>
      </c>
    </row>
    <row r="15" spans="1:4">
      <c r="A15" s="6" t="s">
        <v>82</v>
      </c>
      <c r="B15" s="6" t="s">
        <v>113</v>
      </c>
      <c r="C15" s="6" t="s">
        <v>114</v>
      </c>
      <c r="D15" s="6" t="s">
        <v>32</v>
      </c>
    </row>
    <row r="16" spans="1:4">
      <c r="A16" s="6" t="s">
        <v>82</v>
      </c>
      <c r="B16" s="6" t="s">
        <v>126</v>
      </c>
      <c r="C16" s="6" t="s">
        <v>127</v>
      </c>
      <c r="D16" s="6" t="s">
        <v>32</v>
      </c>
    </row>
    <row r="17" spans="1:19">
      <c r="A17" s="6" t="s">
        <v>82</v>
      </c>
      <c r="B17" s="6" t="s">
        <v>221</v>
      </c>
      <c r="C17" s="6" t="s">
        <v>222</v>
      </c>
      <c r="D17" s="6" t="s">
        <v>32</v>
      </c>
    </row>
    <row r="18" spans="1:19">
      <c r="A18" s="140" t="s">
        <v>82</v>
      </c>
      <c r="B18" s="140" t="s">
        <v>6</v>
      </c>
      <c r="C18" s="140" t="s">
        <v>260</v>
      </c>
      <c r="D18" s="140" t="s">
        <v>30</v>
      </c>
    </row>
    <row r="19" spans="1:19">
      <c r="A19" s="6" t="s">
        <v>82</v>
      </c>
      <c r="B19" s="6" t="s">
        <v>220</v>
      </c>
      <c r="C19" s="6" t="s">
        <v>223</v>
      </c>
      <c r="D19" s="6" t="s">
        <v>30</v>
      </c>
    </row>
    <row r="20" spans="1:19">
      <c r="A20" s="6" t="s">
        <v>82</v>
      </c>
      <c r="B20" s="6" t="s">
        <v>296</v>
      </c>
      <c r="C20" s="6" t="s">
        <v>297</v>
      </c>
      <c r="D20" s="6" t="s">
        <v>30</v>
      </c>
    </row>
    <row r="21" spans="1:19">
      <c r="A21" s="6"/>
      <c r="B21" s="6" t="s">
        <v>293</v>
      </c>
      <c r="C21" s="6"/>
      <c r="D21" s="6"/>
    </row>
    <row r="22" spans="1:19">
      <c r="A22" s="6"/>
      <c r="B22" s="6"/>
      <c r="C22" s="6"/>
      <c r="D22" s="6"/>
    </row>
    <row r="23" spans="1:19">
      <c r="A23" s="6"/>
      <c r="B23" s="6"/>
      <c r="C23" s="6"/>
      <c r="D23" s="6"/>
    </row>
    <row r="24" spans="1:19">
      <c r="A24" s="6"/>
      <c r="B24" s="6"/>
      <c r="C24" s="6"/>
      <c r="D24" s="6"/>
    </row>
    <row r="25" spans="1:19">
      <c r="A25" s="6"/>
      <c r="B25" s="6"/>
      <c r="C25" s="6"/>
      <c r="D25" s="6"/>
    </row>
    <row r="26" spans="1:19">
      <c r="A26" s="6"/>
      <c r="B26" s="6"/>
      <c r="C26" s="6"/>
      <c r="D26" s="6"/>
    </row>
    <row r="27" spans="1:19">
      <c r="A27" s="6"/>
      <c r="B27" s="6"/>
      <c r="C27" s="6"/>
      <c r="D27" s="6"/>
    </row>
    <row r="28" spans="1:19">
      <c r="A28" s="6"/>
      <c r="B28" s="6"/>
      <c r="C28" s="6"/>
      <c r="D28" s="6"/>
    </row>
    <row r="30" spans="1:19" s="1" customFormat="1">
      <c r="A30" s="90" t="s">
        <v>180</v>
      </c>
      <c r="C30" s="3"/>
      <c r="D30"/>
      <c r="F30"/>
      <c r="G30"/>
      <c r="I30" s="91"/>
      <c r="J30"/>
      <c r="L30" s="91"/>
      <c r="M30"/>
      <c r="O30" s="91"/>
      <c r="P30"/>
      <c r="Q30"/>
      <c r="R30"/>
      <c r="S30"/>
    </row>
    <row r="31" spans="1:19">
      <c r="A31" s="4" t="s">
        <v>9</v>
      </c>
      <c r="B31" s="1"/>
      <c r="C31" s="3"/>
      <c r="E31" s="1"/>
      <c r="H31" s="1"/>
      <c r="I31" s="91"/>
      <c r="K31" s="1"/>
      <c r="L31" s="91"/>
      <c r="N31" s="1"/>
      <c r="O31" s="91"/>
    </row>
    <row r="32" spans="1:19">
      <c r="A32" s="4" t="s">
        <v>10</v>
      </c>
      <c r="B32" s="1"/>
      <c r="C32" s="3"/>
      <c r="E32" s="1"/>
      <c r="H32" s="1"/>
      <c r="I32" s="91"/>
      <c r="K32" s="1"/>
      <c r="L32" s="91"/>
      <c r="N32" s="1"/>
      <c r="O32" s="91"/>
    </row>
    <row r="33" spans="1:15">
      <c r="A33" s="4" t="s">
        <v>11</v>
      </c>
      <c r="B33" s="1"/>
      <c r="C33" s="3"/>
      <c r="E33" s="1"/>
      <c r="H33" s="1"/>
      <c r="I33" s="91"/>
      <c r="K33" s="1"/>
      <c r="L33" s="91"/>
      <c r="N33" s="1"/>
      <c r="O33" s="91"/>
    </row>
  </sheetData>
  <autoFilter ref="A3:D20" xr:uid="{22B63F16-8B3E-3240-B2DB-E1DFC9C3EDB6}"/>
  <pageMargins left="0.7" right="0.7" top="0.78740157499999996" bottom="0.78740157499999996" header="0.3" footer="0.3"/>
  <pageSetup paperSize="9"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A787D-BDD3-A149-93EA-AEEAEDC2DB39}">
  <sheetPr>
    <tabColor theme="7" tint="0.79998168889431442"/>
    <pageSetUpPr fitToPage="1"/>
  </sheetPr>
  <dimension ref="A1:O240"/>
  <sheetViews>
    <sheetView showGridLines="0" zoomScale="167" zoomScaleNormal="170" workbookViewId="0">
      <selection activeCell="A120" sqref="A120"/>
    </sheetView>
  </sheetViews>
  <sheetFormatPr baseColWidth="10" defaultColWidth="10.83203125" defaultRowHeight="16"/>
  <cols>
    <col min="1" max="1" width="3.6640625" style="95" customWidth="1"/>
    <col min="2" max="16384" width="10.83203125" style="95"/>
  </cols>
  <sheetData>
    <row r="1" spans="1:14">
      <c r="A1" s="97" t="s">
        <v>495</v>
      </c>
      <c r="B1" s="94"/>
      <c r="C1" s="94"/>
      <c r="D1" s="94"/>
      <c r="E1" s="94"/>
      <c r="F1" s="94"/>
      <c r="G1" s="94"/>
      <c r="H1" s="94"/>
      <c r="I1" s="94"/>
      <c r="J1" s="94"/>
      <c r="K1" s="94"/>
      <c r="L1" s="94"/>
      <c r="M1" s="94"/>
      <c r="N1" s="94"/>
    </row>
    <row r="2" spans="1:14">
      <c r="A2" s="96"/>
    </row>
    <row r="3" spans="1:14">
      <c r="A3" s="97" t="s">
        <v>371</v>
      </c>
      <c r="B3" s="94"/>
      <c r="C3" s="94"/>
      <c r="D3" s="94"/>
      <c r="E3" s="94"/>
      <c r="F3" s="94"/>
      <c r="G3" s="94"/>
      <c r="H3" s="94"/>
      <c r="I3" s="94"/>
      <c r="J3" s="94"/>
      <c r="K3" s="94"/>
      <c r="L3" s="94"/>
      <c r="M3" s="94"/>
      <c r="N3" s="94"/>
    </row>
    <row r="4" spans="1:14">
      <c r="A4" s="324" t="s">
        <v>372</v>
      </c>
      <c r="B4" s="324"/>
      <c r="C4" s="324"/>
      <c r="D4" s="324"/>
      <c r="E4" s="147"/>
    </row>
    <row r="5" spans="1:14">
      <c r="A5" s="324" t="s">
        <v>316</v>
      </c>
      <c r="B5" s="324"/>
      <c r="C5" s="324"/>
      <c r="D5" s="324"/>
      <c r="E5" s="147"/>
    </row>
    <row r="6" spans="1:14">
      <c r="A6" s="324" t="s">
        <v>373</v>
      </c>
      <c r="B6" s="324"/>
      <c r="C6" s="324"/>
      <c r="D6" s="324"/>
      <c r="E6" s="147"/>
    </row>
    <row r="7" spans="1:14">
      <c r="A7" s="324" t="s">
        <v>374</v>
      </c>
      <c r="B7" s="324"/>
      <c r="C7" s="324"/>
      <c r="D7" s="324"/>
      <c r="E7" s="147"/>
      <c r="F7" s="129"/>
      <c r="G7" s="129"/>
      <c r="H7" s="129"/>
      <c r="I7" s="129"/>
    </row>
    <row r="8" spans="1:14">
      <c r="A8" s="324" t="s">
        <v>116</v>
      </c>
      <c r="B8" s="324"/>
      <c r="C8" s="324"/>
      <c r="D8" s="324"/>
      <c r="E8" s="147"/>
    </row>
    <row r="9" spans="1:14">
      <c r="A9" s="324" t="s">
        <v>375</v>
      </c>
      <c r="B9" s="324"/>
      <c r="C9" s="324"/>
      <c r="D9" s="324"/>
      <c r="E9" s="147"/>
    </row>
    <row r="10" spans="1:14">
      <c r="A10" s="324" t="s">
        <v>376</v>
      </c>
      <c r="B10" s="324"/>
      <c r="C10" s="324"/>
      <c r="D10" s="324"/>
      <c r="E10" s="147"/>
    </row>
    <row r="11" spans="1:14">
      <c r="A11" s="324" t="s">
        <v>377</v>
      </c>
      <c r="B11" s="324"/>
      <c r="C11" s="324"/>
      <c r="D11" s="324"/>
      <c r="E11" s="147"/>
    </row>
    <row r="12" spans="1:14">
      <c r="A12" s="324" t="s">
        <v>378</v>
      </c>
      <c r="B12" s="324"/>
      <c r="C12" s="324"/>
      <c r="D12" s="324"/>
      <c r="E12" s="147"/>
    </row>
    <row r="13" spans="1:14">
      <c r="A13" s="98"/>
      <c r="F13" s="324"/>
      <c r="G13" s="324"/>
      <c r="H13" s="324"/>
    </row>
    <row r="14" spans="1:14">
      <c r="A14" s="96"/>
    </row>
    <row r="15" spans="1:14">
      <c r="A15" s="97" t="s">
        <v>379</v>
      </c>
      <c r="B15" s="94"/>
      <c r="C15" s="94"/>
      <c r="D15" s="94"/>
      <c r="E15" s="94"/>
      <c r="F15" s="94"/>
      <c r="G15" s="94"/>
      <c r="H15" s="94"/>
      <c r="I15" s="94"/>
      <c r="J15" s="94"/>
      <c r="K15" s="94"/>
      <c r="L15" s="94"/>
      <c r="M15" s="94"/>
      <c r="N15" s="94"/>
    </row>
    <row r="16" spans="1:14">
      <c r="A16" s="95" t="s">
        <v>380</v>
      </c>
    </row>
    <row r="17" spans="1:14">
      <c r="A17" s="95" t="s">
        <v>381</v>
      </c>
    </row>
    <row r="18" spans="1:14" s="99" customFormat="1">
      <c r="A18" s="99" t="s">
        <v>496</v>
      </c>
    </row>
    <row r="19" spans="1:14">
      <c r="A19" s="95" t="s">
        <v>382</v>
      </c>
    </row>
    <row r="20" spans="1:14">
      <c r="A20" s="95" t="s">
        <v>383</v>
      </c>
    </row>
    <row r="22" spans="1:14">
      <c r="A22" s="95" t="s">
        <v>384</v>
      </c>
    </row>
    <row r="23" spans="1:14">
      <c r="A23" s="95" t="s">
        <v>385</v>
      </c>
    </row>
    <row r="26" spans="1:14">
      <c r="A26" s="97" t="s">
        <v>386</v>
      </c>
      <c r="B26" s="94"/>
      <c r="C26" s="94"/>
      <c r="D26" s="94"/>
      <c r="E26" s="94"/>
      <c r="F26" s="94"/>
      <c r="G26" s="94"/>
      <c r="H26" s="94"/>
      <c r="I26" s="94"/>
      <c r="J26" s="94"/>
      <c r="K26" s="94"/>
      <c r="L26" s="94"/>
      <c r="M26" s="94"/>
      <c r="N26" s="94"/>
    </row>
    <row r="27" spans="1:14">
      <c r="A27" s="95" t="s">
        <v>387</v>
      </c>
    </row>
    <row r="28" spans="1:14">
      <c r="A28" s="95" t="s">
        <v>541</v>
      </c>
      <c r="C28" s="95" t="s">
        <v>526</v>
      </c>
      <c r="F28" s="95" t="s">
        <v>542</v>
      </c>
      <c r="G28" s="95" t="s">
        <v>528</v>
      </c>
    </row>
    <row r="29" spans="1:14">
      <c r="A29" s="95" t="s">
        <v>543</v>
      </c>
      <c r="C29" s="95" t="s">
        <v>317</v>
      </c>
      <c r="F29" s="95" t="s">
        <v>544</v>
      </c>
      <c r="G29" s="95" t="s">
        <v>527</v>
      </c>
    </row>
    <row r="30" spans="1:14">
      <c r="A30" s="95" t="s">
        <v>545</v>
      </c>
      <c r="C30" s="95" t="s">
        <v>318</v>
      </c>
      <c r="F30" s="95" t="s">
        <v>546</v>
      </c>
    </row>
    <row r="33" spans="1:14">
      <c r="A33" s="97" t="s">
        <v>388</v>
      </c>
      <c r="B33" s="94"/>
      <c r="C33" s="94"/>
      <c r="D33" s="94"/>
      <c r="E33" s="94"/>
      <c r="F33" s="94"/>
      <c r="G33" s="94"/>
      <c r="H33" s="94"/>
      <c r="I33" s="94"/>
      <c r="J33" s="94"/>
      <c r="K33" s="94"/>
      <c r="L33" s="94"/>
      <c r="M33" s="94"/>
      <c r="N33" s="94"/>
    </row>
    <row r="34" spans="1:14">
      <c r="A34" s="119" t="s">
        <v>573</v>
      </c>
    </row>
    <row r="35" spans="1:14">
      <c r="A35" s="119" t="s">
        <v>389</v>
      </c>
    </row>
    <row r="36" spans="1:14">
      <c r="A36" s="119" t="s">
        <v>390</v>
      </c>
    </row>
    <row r="37" spans="1:14">
      <c r="A37" s="122"/>
    </row>
    <row r="38" spans="1:14" s="142" customFormat="1">
      <c r="A38" s="127" t="s">
        <v>416</v>
      </c>
    </row>
    <row r="39" spans="1:14">
      <c r="A39" s="101" t="s">
        <v>574</v>
      </c>
    </row>
    <row r="40" spans="1:14">
      <c r="A40" s="101" t="s">
        <v>417</v>
      </c>
    </row>
    <row r="41" spans="1:14">
      <c r="A41" s="101"/>
    </row>
    <row r="42" spans="1:14" s="101" customFormat="1">
      <c r="B42" s="101" t="s">
        <v>418</v>
      </c>
    </row>
    <row r="43" spans="1:14" s="101" customFormat="1"/>
    <row r="44" spans="1:14" s="101" customFormat="1">
      <c r="B44" s="101" t="s">
        <v>497</v>
      </c>
    </row>
    <row r="45" spans="1:14" s="101" customFormat="1">
      <c r="B45" s="101" t="s">
        <v>498</v>
      </c>
    </row>
    <row r="46" spans="1:14" s="101" customFormat="1">
      <c r="B46" s="101" t="s">
        <v>547</v>
      </c>
    </row>
    <row r="47" spans="1:14" s="101" customFormat="1">
      <c r="B47" s="101" t="s">
        <v>499</v>
      </c>
    </row>
    <row r="48" spans="1:14" s="101" customFormat="1">
      <c r="B48" s="101" t="s">
        <v>548</v>
      </c>
    </row>
    <row r="49" spans="1:2" s="101" customFormat="1"/>
    <row r="50" spans="1:2" s="101" customFormat="1">
      <c r="B50" s="101" t="s">
        <v>500</v>
      </c>
    </row>
    <row r="51" spans="1:2" s="101" customFormat="1">
      <c r="B51" s="101" t="s">
        <v>549</v>
      </c>
    </row>
    <row r="52" spans="1:2" s="101" customFormat="1">
      <c r="B52" s="101" t="s">
        <v>550</v>
      </c>
    </row>
    <row r="53" spans="1:2" s="101" customFormat="1">
      <c r="B53" s="101" t="s">
        <v>551</v>
      </c>
    </row>
    <row r="54" spans="1:2" s="101" customFormat="1">
      <c r="B54" s="101" t="s">
        <v>552</v>
      </c>
    </row>
    <row r="55" spans="1:2" s="101" customFormat="1">
      <c r="B55" s="101" t="s">
        <v>553</v>
      </c>
    </row>
    <row r="56" spans="1:2" s="101" customFormat="1"/>
    <row r="57" spans="1:2" s="101" customFormat="1">
      <c r="B57" s="101" t="s">
        <v>555</v>
      </c>
    </row>
    <row r="58" spans="1:2" s="101" customFormat="1">
      <c r="B58" s="101" t="s">
        <v>554</v>
      </c>
    </row>
    <row r="59" spans="1:2" s="101" customFormat="1"/>
    <row r="60" spans="1:2" s="101" customFormat="1">
      <c r="B60" s="101" t="s">
        <v>420</v>
      </c>
    </row>
    <row r="61" spans="1:2" s="101" customFormat="1"/>
    <row r="62" spans="1:2">
      <c r="A62" s="101" t="s">
        <v>393</v>
      </c>
    </row>
    <row r="63" spans="1:2">
      <c r="A63" s="101" t="s">
        <v>421</v>
      </c>
    </row>
    <row r="64" spans="1:2">
      <c r="A64" s="101" t="s">
        <v>395</v>
      </c>
    </row>
    <row r="65" spans="1:15" ht="22" customHeight="1">
      <c r="A65" s="143" t="s">
        <v>396</v>
      </c>
      <c r="O65" s="91"/>
    </row>
    <row r="66" spans="1:15">
      <c r="A66" s="123" t="s">
        <v>422</v>
      </c>
    </row>
    <row r="67" spans="1:15">
      <c r="A67" s="123" t="s">
        <v>423</v>
      </c>
    </row>
    <row r="68" spans="1:15" ht="22" customHeight="1">
      <c r="A68" s="143" t="s">
        <v>403</v>
      </c>
      <c r="O68" s="91"/>
    </row>
    <row r="69" spans="1:15">
      <c r="A69" s="119" t="s">
        <v>407</v>
      </c>
    </row>
    <row r="70" spans="1:15">
      <c r="A70" s="95" t="s">
        <v>571</v>
      </c>
    </row>
    <row r="71" spans="1:15">
      <c r="A71" s="119"/>
    </row>
    <row r="72" spans="1:15" s="96" customFormat="1">
      <c r="A72" s="127" t="s">
        <v>408</v>
      </c>
    </row>
    <row r="73" spans="1:15">
      <c r="A73" s="101" t="s">
        <v>575</v>
      </c>
    </row>
    <row r="74" spans="1:15">
      <c r="A74" s="101" t="s">
        <v>409</v>
      </c>
    </row>
    <row r="75" spans="1:15">
      <c r="A75" s="101" t="s">
        <v>411</v>
      </c>
    </row>
    <row r="76" spans="1:15">
      <c r="A76" s="101" t="s">
        <v>412</v>
      </c>
    </row>
    <row r="77" spans="1:15" ht="22" customHeight="1">
      <c r="A77" s="143" t="s">
        <v>410</v>
      </c>
      <c r="O77" s="91"/>
    </row>
    <row r="78" spans="1:15">
      <c r="A78" s="101" t="s">
        <v>413</v>
      </c>
    </row>
    <row r="79" spans="1:15">
      <c r="A79" s="124" t="s">
        <v>414</v>
      </c>
    </row>
    <row r="80" spans="1:15" ht="22" customHeight="1">
      <c r="A80" s="143" t="s">
        <v>403</v>
      </c>
      <c r="O80" s="91"/>
    </row>
    <row r="81" spans="1:15">
      <c r="A81" s="119" t="s">
        <v>415</v>
      </c>
    </row>
    <row r="82" spans="1:15">
      <c r="A82" s="95" t="s">
        <v>571</v>
      </c>
    </row>
    <row r="84" spans="1:15" s="96" customFormat="1">
      <c r="A84" s="127" t="s">
        <v>405</v>
      </c>
    </row>
    <row r="85" spans="1:15">
      <c r="A85" s="101" t="s">
        <v>574</v>
      </c>
    </row>
    <row r="86" spans="1:15">
      <c r="A86" s="101" t="s">
        <v>406</v>
      </c>
    </row>
    <row r="87" spans="1:15">
      <c r="A87" s="101" t="s">
        <v>393</v>
      </c>
    </row>
    <row r="88" spans="1:15">
      <c r="A88" s="101" t="s">
        <v>394</v>
      </c>
    </row>
    <row r="89" spans="1:15">
      <c r="A89" s="101" t="s">
        <v>395</v>
      </c>
    </row>
    <row r="90" spans="1:15" ht="22" customHeight="1">
      <c r="A90" s="143" t="s">
        <v>396</v>
      </c>
      <c r="O90" s="91"/>
    </row>
    <row r="91" spans="1:15">
      <c r="A91" s="123" t="s">
        <v>397</v>
      </c>
    </row>
    <row r="92" spans="1:15">
      <c r="A92" s="123" t="s">
        <v>402</v>
      </c>
    </row>
    <row r="93" spans="1:15" ht="22" customHeight="1">
      <c r="A93" s="143" t="s">
        <v>403</v>
      </c>
      <c r="O93" s="91"/>
    </row>
    <row r="94" spans="1:15">
      <c r="A94" s="95" t="s">
        <v>407</v>
      </c>
    </row>
    <row r="95" spans="1:15">
      <c r="A95" s="95" t="s">
        <v>571</v>
      </c>
    </row>
    <row r="96" spans="1:15">
      <c r="A96" s="119"/>
    </row>
    <row r="97" spans="1:15" s="96" customFormat="1">
      <c r="A97" s="127" t="s">
        <v>391</v>
      </c>
    </row>
    <row r="98" spans="1:15">
      <c r="A98" s="101" t="s">
        <v>576</v>
      </c>
    </row>
    <row r="99" spans="1:15">
      <c r="A99" s="101" t="s">
        <v>392</v>
      </c>
    </row>
    <row r="100" spans="1:15">
      <c r="A100" s="101" t="s">
        <v>393</v>
      </c>
    </row>
    <row r="101" spans="1:15">
      <c r="A101" s="101" t="s">
        <v>394</v>
      </c>
      <c r="O101" s="141"/>
    </row>
    <row r="102" spans="1:15">
      <c r="A102" s="101" t="s">
        <v>395</v>
      </c>
      <c r="O102" s="91"/>
    </row>
    <row r="103" spans="1:15" ht="22" customHeight="1">
      <c r="A103" s="143" t="s">
        <v>396</v>
      </c>
      <c r="O103" s="91"/>
    </row>
    <row r="104" spans="1:15">
      <c r="A104" s="123" t="s">
        <v>397</v>
      </c>
      <c r="O104" s="91"/>
    </row>
    <row r="105" spans="1:15">
      <c r="A105" s="123" t="s">
        <v>419</v>
      </c>
      <c r="O105" s="91"/>
    </row>
    <row r="106" spans="1:15">
      <c r="A106" s="123" t="s">
        <v>284</v>
      </c>
      <c r="O106" s="91"/>
    </row>
    <row r="107" spans="1:15">
      <c r="A107" s="123" t="s">
        <v>398</v>
      </c>
      <c r="O107" s="91"/>
    </row>
    <row r="108" spans="1:15">
      <c r="A108" s="123" t="s">
        <v>399</v>
      </c>
      <c r="O108" s="91"/>
    </row>
    <row r="109" spans="1:15">
      <c r="A109" s="123" t="s">
        <v>400</v>
      </c>
      <c r="O109" s="91"/>
    </row>
    <row r="110" spans="1:15">
      <c r="A110" s="123" t="s">
        <v>401</v>
      </c>
      <c r="O110" s="91"/>
    </row>
    <row r="111" spans="1:15">
      <c r="A111" s="123" t="s">
        <v>402</v>
      </c>
    </row>
    <row r="112" spans="1:15">
      <c r="A112" s="123"/>
    </row>
    <row r="113" spans="1:15" ht="22" customHeight="1">
      <c r="A113" s="143" t="s">
        <v>403</v>
      </c>
      <c r="O113" s="91"/>
    </row>
    <row r="114" spans="1:15">
      <c r="A114" s="119" t="s">
        <v>404</v>
      </c>
    </row>
    <row r="115" spans="1:15">
      <c r="A115" s="95" t="s">
        <v>571</v>
      </c>
    </row>
    <row r="116" spans="1:15">
      <c r="A116" s="120"/>
    </row>
    <row r="118" spans="1:15">
      <c r="A118" s="97" t="s">
        <v>424</v>
      </c>
      <c r="B118" s="94"/>
      <c r="C118" s="94"/>
      <c r="D118" s="94"/>
      <c r="E118" s="94"/>
      <c r="F118" s="94"/>
      <c r="G118" s="94"/>
      <c r="H118" s="94"/>
      <c r="I118" s="94"/>
      <c r="J118" s="94"/>
      <c r="K118" s="94"/>
      <c r="L118" s="94"/>
      <c r="M118" s="94"/>
      <c r="N118" s="94"/>
    </row>
    <row r="119" spans="1:15">
      <c r="A119" s="100" t="s">
        <v>425</v>
      </c>
    </row>
    <row r="120" spans="1:15">
      <c r="A120" s="101" t="s">
        <v>561</v>
      </c>
    </row>
    <row r="121" spans="1:15">
      <c r="A121" s="101"/>
    </row>
    <row r="122" spans="1:15">
      <c r="A122" s="100" t="s">
        <v>426</v>
      </c>
    </row>
    <row r="123" spans="1:15">
      <c r="A123" s="101" t="s">
        <v>427</v>
      </c>
    </row>
    <row r="124" spans="1:15">
      <c r="A124" s="101" t="s">
        <v>428</v>
      </c>
    </row>
    <row r="125" spans="1:15">
      <c r="A125" s="101"/>
    </row>
    <row r="126" spans="1:15">
      <c r="A126" s="100" t="s">
        <v>429</v>
      </c>
    </row>
    <row r="127" spans="1:15">
      <c r="A127" s="101" t="s">
        <v>430</v>
      </c>
    </row>
    <row r="128" spans="1:15">
      <c r="A128" s="101" t="s">
        <v>431</v>
      </c>
    </row>
    <row r="129" spans="1:14">
      <c r="A129" s="101" t="s">
        <v>432</v>
      </c>
    </row>
    <row r="130" spans="1:14">
      <c r="A130" s="101" t="s">
        <v>433</v>
      </c>
    </row>
    <row r="131" spans="1:14">
      <c r="A131" s="101"/>
    </row>
    <row r="133" spans="1:14">
      <c r="A133" s="97" t="s">
        <v>434</v>
      </c>
      <c r="B133" s="94"/>
      <c r="C133" s="94"/>
      <c r="D133" s="94"/>
      <c r="E133" s="94"/>
      <c r="F133" s="94"/>
      <c r="G133" s="94"/>
      <c r="H133" s="94"/>
      <c r="I133" s="94"/>
      <c r="J133" s="94"/>
      <c r="K133" s="94"/>
      <c r="L133" s="94"/>
      <c r="M133" s="94"/>
      <c r="N133" s="94"/>
    </row>
    <row r="134" spans="1:14">
      <c r="A134" s="100" t="s">
        <v>425</v>
      </c>
    </row>
    <row r="135" spans="1:14">
      <c r="A135" s="101" t="s">
        <v>435</v>
      </c>
    </row>
    <row r="136" spans="1:14">
      <c r="A136" s="101" t="s">
        <v>436</v>
      </c>
    </row>
    <row r="137" spans="1:14">
      <c r="A137" s="101"/>
    </row>
    <row r="138" spans="1:14">
      <c r="A138" s="100" t="s">
        <v>426</v>
      </c>
    </row>
    <row r="139" spans="1:14">
      <c r="A139" s="101" t="s">
        <v>437</v>
      </c>
    </row>
    <row r="140" spans="1:14">
      <c r="A140" s="101"/>
    </row>
    <row r="141" spans="1:14">
      <c r="A141" s="100" t="s">
        <v>429</v>
      </c>
    </row>
    <row r="142" spans="1:14" s="98" customFormat="1">
      <c r="A142" s="102" t="s">
        <v>438</v>
      </c>
    </row>
    <row r="143" spans="1:14">
      <c r="A143" s="101" t="s">
        <v>439</v>
      </c>
    </row>
    <row r="144" spans="1:14">
      <c r="A144" s="101" t="s">
        <v>440</v>
      </c>
    </row>
    <row r="146" spans="1:14">
      <c r="A146" s="100" t="s">
        <v>441</v>
      </c>
    </row>
    <row r="147" spans="1:14">
      <c r="A147" s="103" t="s">
        <v>442</v>
      </c>
    </row>
    <row r="148" spans="1:14">
      <c r="A148" s="103" t="s">
        <v>443</v>
      </c>
    </row>
    <row r="149" spans="1:14">
      <c r="A149" s="101"/>
    </row>
    <row r="151" spans="1:14">
      <c r="A151" s="97" t="s">
        <v>444</v>
      </c>
      <c r="B151" s="94"/>
      <c r="C151" s="94"/>
      <c r="D151" s="94"/>
      <c r="E151" s="94"/>
      <c r="F151" s="94"/>
      <c r="G151" s="94"/>
      <c r="H151" s="94"/>
      <c r="I151" s="94"/>
      <c r="J151" s="94"/>
      <c r="K151" s="94"/>
      <c r="L151" s="94"/>
      <c r="M151" s="94"/>
      <c r="N151" s="94"/>
    </row>
    <row r="152" spans="1:14">
      <c r="A152" s="103" t="s">
        <v>445</v>
      </c>
    </row>
    <row r="153" spans="1:14">
      <c r="A153" s="103" t="s">
        <v>446</v>
      </c>
    </row>
    <row r="154" spans="1:14">
      <c r="A154" s="103" t="s">
        <v>447</v>
      </c>
    </row>
    <row r="155" spans="1:14">
      <c r="A155" s="103" t="s">
        <v>448</v>
      </c>
    </row>
    <row r="156" spans="1:14">
      <c r="A156" s="103" t="s">
        <v>572</v>
      </c>
    </row>
    <row r="157" spans="1:14">
      <c r="A157" s="103"/>
    </row>
    <row r="158" spans="1:14">
      <c r="A158" s="103"/>
    </row>
    <row r="159" spans="1:14">
      <c r="A159" s="97" t="s">
        <v>449</v>
      </c>
      <c r="B159" s="94"/>
      <c r="C159" s="94"/>
      <c r="D159" s="94"/>
      <c r="E159" s="94"/>
      <c r="F159" s="94"/>
      <c r="G159" s="94"/>
      <c r="H159" s="94"/>
      <c r="I159" s="94"/>
      <c r="J159" s="94"/>
      <c r="K159" s="94"/>
      <c r="L159" s="94"/>
      <c r="M159" s="94"/>
      <c r="N159" s="94"/>
    </row>
    <row r="160" spans="1:14">
      <c r="A160" s="101" t="s">
        <v>450</v>
      </c>
    </row>
    <row r="161" spans="1:1">
      <c r="A161" s="101"/>
    </row>
    <row r="162" spans="1:1">
      <c r="A162" s="102" t="s">
        <v>451</v>
      </c>
    </row>
    <row r="163" spans="1:1">
      <c r="A163" s="101" t="s">
        <v>226</v>
      </c>
    </row>
    <row r="164" spans="1:1">
      <c r="A164" s="101" t="s">
        <v>227</v>
      </c>
    </row>
    <row r="165" spans="1:1" ht="22" customHeight="1">
      <c r="A165" s="144" t="s">
        <v>452</v>
      </c>
    </row>
    <row r="166" spans="1:1">
      <c r="A166" s="103" t="s">
        <v>453</v>
      </c>
    </row>
    <row r="167" spans="1:1">
      <c r="A167" s="101" t="s">
        <v>454</v>
      </c>
    </row>
    <row r="168" spans="1:1">
      <c r="A168" s="101"/>
    </row>
    <row r="169" spans="1:1">
      <c r="A169" s="101" t="s">
        <v>426</v>
      </c>
    </row>
    <row r="170" spans="1:1">
      <c r="A170" s="101" t="s">
        <v>455</v>
      </c>
    </row>
    <row r="171" spans="1:1">
      <c r="A171" s="101"/>
    </row>
    <row r="172" spans="1:1">
      <c r="A172" s="102" t="s">
        <v>456</v>
      </c>
    </row>
    <row r="173" spans="1:1">
      <c r="A173" s="95" t="s">
        <v>457</v>
      </c>
    </row>
    <row r="174" spans="1:1">
      <c r="A174" s="95" t="s">
        <v>458</v>
      </c>
    </row>
    <row r="175" spans="1:1">
      <c r="A175" s="95" t="s">
        <v>459</v>
      </c>
    </row>
    <row r="176" spans="1:1">
      <c r="A176" s="95" t="s">
        <v>460</v>
      </c>
    </row>
    <row r="178" spans="1:14">
      <c r="A178" s="102" t="s">
        <v>461</v>
      </c>
    </row>
    <row r="179" spans="1:14">
      <c r="A179" s="95" t="s">
        <v>462</v>
      </c>
    </row>
    <row r="180" spans="1:14">
      <c r="A180" s="95" t="s">
        <v>463</v>
      </c>
    </row>
    <row r="181" spans="1:14">
      <c r="A181" s="95" t="s">
        <v>464</v>
      </c>
    </row>
    <row r="182" spans="1:14">
      <c r="A182" s="95" t="s">
        <v>501</v>
      </c>
    </row>
    <row r="184" spans="1:14">
      <c r="A184" s="101"/>
    </row>
    <row r="185" spans="1:14">
      <c r="A185" s="97" t="s">
        <v>465</v>
      </c>
      <c r="B185" s="94"/>
      <c r="C185" s="94"/>
      <c r="D185" s="94"/>
      <c r="E185" s="94"/>
      <c r="F185" s="94"/>
      <c r="G185" s="94"/>
      <c r="H185" s="94"/>
      <c r="I185" s="94"/>
      <c r="J185" s="94"/>
      <c r="K185" s="94"/>
      <c r="L185" s="94"/>
      <c r="M185" s="94"/>
      <c r="N185" s="94"/>
    </row>
    <row r="186" spans="1:14">
      <c r="A186" s="101" t="s">
        <v>466</v>
      </c>
    </row>
    <row r="187" spans="1:14">
      <c r="A187" s="101" t="s">
        <v>569</v>
      </c>
    </row>
    <row r="188" spans="1:14">
      <c r="A188" s="101"/>
    </row>
    <row r="189" spans="1:14">
      <c r="A189" s="101" t="s">
        <v>570</v>
      </c>
    </row>
    <row r="190" spans="1:14">
      <c r="A190" s="101" t="s">
        <v>502</v>
      </c>
    </row>
    <row r="191" spans="1:14">
      <c r="A191" s="101"/>
    </row>
    <row r="192" spans="1:14">
      <c r="A192" s="100" t="s">
        <v>425</v>
      </c>
    </row>
    <row r="193" spans="1:14">
      <c r="A193" s="101" t="s">
        <v>469</v>
      </c>
    </row>
    <row r="194" spans="1:14">
      <c r="A194" s="101" t="s">
        <v>468</v>
      </c>
    </row>
    <row r="195" spans="1:14">
      <c r="A195" s="101" t="s">
        <v>467</v>
      </c>
    </row>
    <row r="198" spans="1:14">
      <c r="A198" s="97" t="s">
        <v>470</v>
      </c>
      <c r="B198" s="94"/>
      <c r="C198" s="94"/>
      <c r="D198" s="94"/>
      <c r="E198" s="94"/>
      <c r="F198" s="94"/>
      <c r="G198" s="94"/>
      <c r="H198" s="94"/>
      <c r="I198" s="94"/>
      <c r="J198" s="94"/>
      <c r="K198" s="94"/>
      <c r="L198" s="94"/>
      <c r="M198" s="94"/>
      <c r="N198" s="94"/>
    </row>
    <row r="199" spans="1:14">
      <c r="A199" s="100" t="s">
        <v>425</v>
      </c>
    </row>
    <row r="200" spans="1:14">
      <c r="A200" s="101" t="s">
        <v>471</v>
      </c>
    </row>
    <row r="201" spans="1:14">
      <c r="A201" s="101"/>
    </row>
    <row r="202" spans="1:14">
      <c r="A202" s="100" t="s">
        <v>472</v>
      </c>
    </row>
    <row r="203" spans="1:14">
      <c r="A203" s="101" t="s">
        <v>523</v>
      </c>
    </row>
    <row r="204" spans="1:14">
      <c r="A204" s="96"/>
    </row>
    <row r="205" spans="1:14">
      <c r="A205" s="101"/>
    </row>
    <row r="206" spans="1:14">
      <c r="A206" s="127" t="s">
        <v>349</v>
      </c>
    </row>
    <row r="207" spans="1:14">
      <c r="A207" s="101" t="s">
        <v>505</v>
      </c>
    </row>
    <row r="208" spans="1:14">
      <c r="A208" s="101"/>
    </row>
    <row r="209" spans="1:2">
      <c r="A209" s="127" t="s">
        <v>473</v>
      </c>
    </row>
    <row r="210" spans="1:2">
      <c r="A210" s="102" t="s">
        <v>474</v>
      </c>
    </row>
    <row r="211" spans="1:2">
      <c r="A211" s="128" t="s">
        <v>247</v>
      </c>
      <c r="B211" s="128" t="s">
        <v>475</v>
      </c>
    </row>
    <row r="212" spans="1:2">
      <c r="B212" s="103"/>
    </row>
    <row r="213" spans="1:2">
      <c r="A213" s="101" t="s">
        <v>476</v>
      </c>
    </row>
    <row r="214" spans="1:2">
      <c r="A214" s="103" t="s">
        <v>247</v>
      </c>
      <c r="B214" s="103" t="s">
        <v>477</v>
      </c>
    </row>
    <row r="215" spans="1:2">
      <c r="A215" s="103"/>
      <c r="B215" s="103" t="s">
        <v>478</v>
      </c>
    </row>
    <row r="216" spans="1:2">
      <c r="A216" s="103" t="s">
        <v>247</v>
      </c>
      <c r="B216" s="103" t="s">
        <v>479</v>
      </c>
    </row>
    <row r="217" spans="1:2">
      <c r="A217" s="103"/>
      <c r="B217" s="103" t="s">
        <v>480</v>
      </c>
    </row>
    <row r="218" spans="1:2">
      <c r="A218" s="100"/>
    </row>
    <row r="219" spans="1:2">
      <c r="A219" s="127" t="s">
        <v>350</v>
      </c>
    </row>
    <row r="220" spans="1:2">
      <c r="A220" s="103" t="s">
        <v>503</v>
      </c>
    </row>
    <row r="221" spans="1:2">
      <c r="A221" s="103" t="s">
        <v>481</v>
      </c>
    </row>
    <row r="222" spans="1:2" ht="7" customHeight="1">
      <c r="A222" s="127"/>
    </row>
    <row r="223" spans="1:2">
      <c r="A223" s="103" t="s">
        <v>247</v>
      </c>
      <c r="B223" s="95" t="s">
        <v>504</v>
      </c>
    </row>
    <row r="224" spans="1:2">
      <c r="A224" s="103" t="s">
        <v>247</v>
      </c>
      <c r="B224" s="95" t="s">
        <v>482</v>
      </c>
    </row>
    <row r="225" spans="1:2">
      <c r="A225" s="103" t="s">
        <v>247</v>
      </c>
      <c r="B225" s="95" t="s">
        <v>483</v>
      </c>
    </row>
    <row r="226" spans="1:2">
      <c r="A226" s="103"/>
    </row>
    <row r="227" spans="1:2">
      <c r="A227" s="103" t="s">
        <v>484</v>
      </c>
    </row>
    <row r="228" spans="1:2" ht="7" customHeight="1">
      <c r="A228" s="127"/>
    </row>
    <row r="229" spans="1:2">
      <c r="A229" s="103" t="s">
        <v>247</v>
      </c>
      <c r="B229" s="95" t="s">
        <v>485</v>
      </c>
    </row>
    <row r="230" spans="1:2">
      <c r="A230" s="103"/>
      <c r="B230" s="103" t="s">
        <v>486</v>
      </c>
    </row>
    <row r="231" spans="1:2">
      <c r="A231" s="103" t="s">
        <v>247</v>
      </c>
      <c r="B231" s="95" t="s">
        <v>487</v>
      </c>
    </row>
    <row r="232" spans="1:2">
      <c r="A232" s="103"/>
      <c r="B232" s="95" t="s">
        <v>486</v>
      </c>
    </row>
    <row r="233" spans="1:2">
      <c r="A233" s="103" t="s">
        <v>247</v>
      </c>
      <c r="B233" s="95" t="s">
        <v>488</v>
      </c>
    </row>
    <row r="234" spans="1:2">
      <c r="A234" s="103"/>
      <c r="B234" s="95" t="s">
        <v>489</v>
      </c>
    </row>
    <row r="235" spans="1:2">
      <c r="A235" s="103" t="s">
        <v>490</v>
      </c>
    </row>
    <row r="236" spans="1:2">
      <c r="A236" s="103"/>
    </row>
    <row r="237" spans="1:2">
      <c r="A237" s="100" t="s">
        <v>491</v>
      </c>
    </row>
    <row r="238" spans="1:2">
      <c r="A238" s="101" t="s">
        <v>492</v>
      </c>
    </row>
    <row r="239" spans="1:2">
      <c r="A239" s="95" t="s">
        <v>493</v>
      </c>
    </row>
    <row r="240" spans="1:2">
      <c r="A240" s="95" t="s">
        <v>494</v>
      </c>
    </row>
  </sheetData>
  <mergeCells count="10">
    <mergeCell ref="A10:D10"/>
    <mergeCell ref="A11:D11"/>
    <mergeCell ref="A12:D12"/>
    <mergeCell ref="F13:H13"/>
    <mergeCell ref="A4:D4"/>
    <mergeCell ref="A5:D5"/>
    <mergeCell ref="A6:D6"/>
    <mergeCell ref="A7:D7"/>
    <mergeCell ref="A8:D8"/>
    <mergeCell ref="A9:D9"/>
  </mergeCells>
  <hyperlinks>
    <hyperlink ref="A10" location="'Wegleitung Kalkulation'!A118" display="Geräte / Anlagen" xr:uid="{1558235D-8DA1-204F-9CDF-860E6CA569D8}"/>
    <hyperlink ref="A4" location="'Wegleitung Kalkulation'!A15" display="Erläuterungen" xr:uid="{127BE511-56C1-5E42-BC67-7954CC2B566E}"/>
    <hyperlink ref="A5" location="'Wegleitung Kalkulation'!A26" display="Projekt-Bezeichnung" xr:uid="{F32B88CE-FC14-4D45-B655-CD3231DB5FC7}"/>
    <hyperlink ref="A7" location="'Wegleitung Kalkulation'!A77" display="Sachkosten" xr:uid="{6106071C-86D4-4F44-A6BD-4E323A0980F4}"/>
    <hyperlink ref="A8" location="'Wegleitung Kalkulation'!A91" display="Subcontracting" xr:uid="{C08D7064-8236-0C42-92DB-5F395A494CFC}"/>
    <hyperlink ref="A11" location="'Wegleitung Kalkulation'!A138" display="Kalkulation Overhead" xr:uid="{9A571D14-90D6-A648-AC4D-A6097A0E4EA8}"/>
    <hyperlink ref="A6" location="'Wegleitung Kalkulation'!A33" display="Personalkosten" xr:uid="{B94A1B7B-CC62-254F-BC69-AFFCC9CB9D30}"/>
    <hyperlink ref="A9" location="'Wegleitung Kalkulation'!A109" display="Praxispartner" xr:uid="{4D4CBF7A-680E-AA42-B65D-FCD2F1ADCA14}"/>
    <hyperlink ref="A11:C11" location="'Wegleitung Kalkulation'!A171" display="Kalkulation Overhead" xr:uid="{7264314C-7C06-C847-B74A-9BC90398063D}"/>
    <hyperlink ref="A7:C7" location="'Wegleitung Kalkulation'!A101" display="Sachkosten" xr:uid="{5892F7DB-1226-A442-B0CE-269C53914CF9}"/>
    <hyperlink ref="A8:C8" location="'Wegleitung Kalkulation'!A116" display="Subcontracting" xr:uid="{D72688D0-539A-4144-B21B-32D65EB27A9F}"/>
    <hyperlink ref="A9:C9" location="'Wegleitung Kalkulation'!A134" display="Praxispartner" xr:uid="{5F092E0F-D47B-4B48-97E5-B8198A89A90C}"/>
    <hyperlink ref="A10:D10" location="'Guide for Calculation English'!A159" display="Equipment/facilities/infrastructure" xr:uid="{816B48C5-D86B-FD45-81BB-6100609DE0D1}"/>
    <hyperlink ref="A7:D7" location="'Guide for Calculation English'!A118" display="Material costs" xr:uid="{F66E0FA3-6A83-994A-AE59-BF78A6B3E1D9}"/>
    <hyperlink ref="A8:D8" location="'Guide for Calculation English'!A133" display="Subcontracting" xr:uid="{59147D28-713C-5A48-9F37-9501073CA020}"/>
    <hyperlink ref="A9:D9" location="'Guide for Calculation English'!A151" display="Practice partner" xr:uid="{38E3C866-6018-DB44-B29B-3794CDEE1B1A}"/>
    <hyperlink ref="A11:D11" location="'Guide for Calculation English'!A185" display="Calculating overhead" xr:uid="{39D0DDCE-8740-9842-9DA1-A8F411178049}"/>
    <hyperlink ref="A12:D12" location="'Guide for Calculation English'!A198" display="Information on project financing" xr:uid="{74420B15-C9B0-D348-A0C0-27602E2D213A}"/>
    <hyperlink ref="A4:D4" location="'Guide for Calculation English'!A15" display="Explanation" xr:uid="{1A9FB5CA-C1DA-B348-8B9E-6DCADF917423}"/>
    <hyperlink ref="A5:D5" location="'Guide for Calculation English'!A26" display="Project name" xr:uid="{D415E143-289E-7947-9B16-DA44AB2EBDD5}"/>
    <hyperlink ref="A6:D6" location="'Guide for Calculation English'!A33" display="Personnel costs" xr:uid="{C3F30B11-AFBC-1E4E-987B-E1D9709A946C}"/>
  </hyperlinks>
  <pageMargins left="0.7" right="0.7" top="0.78740157499999996" bottom="0.78740157499999996" header="0.3" footer="0.3"/>
  <pageSetup paperSize="9" scale="62" fitToHeight="0" orientation="landscape" horizontalDpi="0" verticalDpi="0"/>
  <headerFooter>
    <oddHeader>&amp;C&amp;"Calibri Bold,Fett"&amp;18&amp;K000000DIZH CALCULATION GUIDE for Innovationsprogramme Calculation</oddHeader>
    <oddFooter>&amp;C&amp;"Calibri,Standard"&amp;K000000&amp;P / &amp;N&amp;R&amp;"Calibri,Standard"&amp;K000000last amendment: 17.05.2022 / ds</oddFooter>
  </headerFooter>
  <rowBreaks count="3" manualBreakCount="3">
    <brk id="32" max="16383" man="1"/>
    <brk id="71" max="16383" man="1"/>
    <brk id="19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378F3-60DB-DC40-A3E7-B56240FEF4D0}">
  <sheetPr>
    <tabColor theme="5" tint="0.79998168889431442"/>
    <outlinePr summaryRight="0"/>
    <pageSetUpPr fitToPage="1"/>
  </sheetPr>
  <dimension ref="A1:S90"/>
  <sheetViews>
    <sheetView tabSelected="1" zoomScale="140" zoomScaleNormal="140" workbookViewId="0">
      <pane ySplit="10" topLeftCell="A11" activePane="bottomLeft" state="frozen"/>
      <selection activeCell="B9" sqref="B9"/>
      <selection pane="bottomLeft" activeCell="E62" sqref="E62"/>
    </sheetView>
  </sheetViews>
  <sheetFormatPr baseColWidth="10" defaultColWidth="10.83203125" defaultRowHeight="16" outlineLevelRow="1" outlineLevelCol="1"/>
  <cols>
    <col min="1" max="1" width="41.6640625" style="95" customWidth="1"/>
    <col min="2" max="2" width="15.83203125" style="104" customWidth="1"/>
    <col min="3" max="3" width="8" style="106" bestFit="1" customWidth="1"/>
    <col min="4" max="4" width="2.5" style="95" bestFit="1" customWidth="1"/>
    <col min="5" max="5" width="13.83203125" style="104" customWidth="1" outlineLevel="1"/>
    <col min="6" max="6" width="5.6640625" style="105" bestFit="1" customWidth="1" outlineLevel="1"/>
    <col min="7" max="7" width="2.5" style="95" bestFit="1" customWidth="1"/>
    <col min="8" max="8" width="13.83203125" style="104" customWidth="1" outlineLevel="1"/>
    <col min="9" max="9" width="5.6640625" style="105" bestFit="1" customWidth="1" outlineLevel="1"/>
    <col min="10" max="10" width="2.5" style="95" bestFit="1" customWidth="1"/>
    <col min="11" max="11" width="13.83203125" style="104" customWidth="1" outlineLevel="1"/>
    <col min="12" max="12" width="5.6640625" style="105" bestFit="1" customWidth="1" outlineLevel="1"/>
    <col min="13" max="13" width="2.5" style="95" bestFit="1" customWidth="1"/>
    <col min="14" max="14" width="13.83203125" style="104" customWidth="1" outlineLevel="1"/>
    <col min="15" max="15" width="6" style="95" bestFit="1" customWidth="1" outlineLevel="1"/>
    <col min="16" max="16" width="68.1640625" style="95" bestFit="1" customWidth="1"/>
    <col min="17" max="16384" width="10.83203125" style="95"/>
  </cols>
  <sheetData>
    <row r="1" spans="1:16">
      <c r="A1" s="182" t="s">
        <v>506</v>
      </c>
      <c r="B1" s="183"/>
      <c r="C1" s="184" t="s">
        <v>507</v>
      </c>
      <c r="D1" s="185"/>
      <c r="E1" s="277"/>
      <c r="F1" s="278"/>
      <c r="G1" s="151"/>
      <c r="H1" s="277"/>
      <c r="I1" s="278"/>
      <c r="K1" s="179" t="s">
        <v>508</v>
      </c>
    </row>
    <row r="3" spans="1:16" ht="5" customHeight="1"/>
    <row r="4" spans="1:16" s="179" customFormat="1" ht="16" customHeight="1">
      <c r="A4" s="279"/>
      <c r="B4" s="178" t="s">
        <v>526</v>
      </c>
      <c r="C4" s="178"/>
      <c r="E4" s="280">
        <v>44927</v>
      </c>
      <c r="F4" s="178" t="s">
        <v>528</v>
      </c>
      <c r="G4" s="178"/>
      <c r="H4" s="178"/>
      <c r="I4" s="281"/>
      <c r="K4" s="282">
        <f>E4+(K5*365)</f>
        <v>46752</v>
      </c>
      <c r="L4" s="178" t="s">
        <v>529</v>
      </c>
      <c r="M4" s="178"/>
      <c r="N4" s="178"/>
      <c r="O4" s="178"/>
    </row>
    <row r="5" spans="1:16" s="179" customFormat="1" ht="16" customHeight="1">
      <c r="A5" s="279"/>
      <c r="B5" s="178" t="s">
        <v>317</v>
      </c>
      <c r="C5" s="178"/>
      <c r="E5" s="283">
        <v>60</v>
      </c>
      <c r="F5" s="178" t="s">
        <v>527</v>
      </c>
      <c r="G5" s="178"/>
      <c r="H5" s="178"/>
      <c r="I5" s="281"/>
      <c r="K5" s="284">
        <f>IFERROR(E5/12,0)</f>
        <v>5</v>
      </c>
      <c r="L5" s="178" t="s">
        <v>530</v>
      </c>
      <c r="M5" s="178"/>
      <c r="N5" s="178"/>
      <c r="O5" s="178"/>
    </row>
    <row r="6" spans="1:16" s="179" customFormat="1">
      <c r="A6" s="279"/>
      <c r="B6" s="178" t="s">
        <v>318</v>
      </c>
      <c r="C6" s="178"/>
      <c r="I6" s="281"/>
      <c r="K6" s="180"/>
      <c r="L6" s="181"/>
      <c r="N6" s="180"/>
    </row>
    <row r="7" spans="1:16" s="287" customFormat="1">
      <c r="A7" s="285"/>
      <c r="B7" s="286"/>
      <c r="C7" s="286"/>
      <c r="E7" s="179"/>
      <c r="F7" s="179"/>
      <c r="G7" s="179"/>
      <c r="H7" s="179"/>
      <c r="I7" s="281"/>
      <c r="K7" s="281"/>
      <c r="L7" s="288"/>
      <c r="N7" s="281"/>
    </row>
    <row r="8" spans="1:16" s="179" customFormat="1" ht="6" customHeight="1">
      <c r="A8" s="186"/>
      <c r="F8" s="187"/>
      <c r="I8" s="187"/>
      <c r="L8" s="187"/>
    </row>
    <row r="9" spans="1:16" s="179" customFormat="1" ht="17" customHeight="1">
      <c r="B9" s="180"/>
      <c r="C9" s="188"/>
      <c r="D9" s="327"/>
      <c r="E9" s="295">
        <f>IFERROR(E60/$B60, 0)</f>
        <v>0</v>
      </c>
      <c r="F9" s="296"/>
      <c r="G9" s="327" t="s">
        <v>13</v>
      </c>
      <c r="H9" s="295">
        <f>IFERROR(H60/$B60, 0)</f>
        <v>0</v>
      </c>
      <c r="I9" s="296"/>
      <c r="J9" s="327" t="s">
        <v>15</v>
      </c>
      <c r="K9" s="295">
        <f>IFERROR(K60/$B60, 0)</f>
        <v>0</v>
      </c>
      <c r="L9" s="296"/>
      <c r="M9" s="327" t="s">
        <v>19</v>
      </c>
      <c r="N9" s="295">
        <f>IFERROR(N60/$B60, 0)</f>
        <v>0</v>
      </c>
      <c r="O9" s="296"/>
      <c r="P9" s="325" t="s">
        <v>319</v>
      </c>
    </row>
    <row r="10" spans="1:16" s="189" customFormat="1" ht="32" customHeight="1" collapsed="1">
      <c r="A10" s="321" t="s">
        <v>3</v>
      </c>
      <c r="B10" s="322" t="s">
        <v>4</v>
      </c>
      <c r="C10" s="323" t="s">
        <v>1</v>
      </c>
      <c r="D10" s="327"/>
      <c r="E10" s="289" t="s">
        <v>14</v>
      </c>
      <c r="F10" s="297"/>
      <c r="G10" s="327"/>
      <c r="H10" s="289" t="s">
        <v>13</v>
      </c>
      <c r="I10" s="297"/>
      <c r="J10" s="327"/>
      <c r="K10" s="289" t="s">
        <v>15</v>
      </c>
      <c r="L10" s="297"/>
      <c r="M10" s="327"/>
      <c r="N10" s="289" t="s">
        <v>16</v>
      </c>
      <c r="O10" s="297"/>
      <c r="P10" s="326"/>
    </row>
    <row r="11" spans="1:16" outlineLevel="1">
      <c r="A11" s="298" t="s">
        <v>323</v>
      </c>
      <c r="B11" s="299">
        <f t="shared" ref="B11:B18" si="0">SUM(E11,H11,K11,N11)</f>
        <v>0</v>
      </c>
      <c r="C11" s="300">
        <f t="shared" ref="C11:C18" si="1">IFERROR(B11/B$20, 0)</f>
        <v>0</v>
      </c>
      <c r="E11" s="107">
        <f>SUM('Personnel Costs'!H25)</f>
        <v>0</v>
      </c>
      <c r="H11" s="107"/>
      <c r="K11" s="107"/>
      <c r="N11" s="107"/>
      <c r="O11" s="105"/>
      <c r="P11" s="316" t="s">
        <v>320</v>
      </c>
    </row>
    <row r="12" spans="1:16" outlineLevel="1">
      <c r="A12" s="298" t="s">
        <v>324</v>
      </c>
      <c r="B12" s="299">
        <f t="shared" si="0"/>
        <v>0</v>
      </c>
      <c r="C12" s="300">
        <f t="shared" si="1"/>
        <v>0</v>
      </c>
      <c r="E12" s="107"/>
      <c r="H12" s="107">
        <f>SUM('Personnel Costs'!H42)</f>
        <v>0</v>
      </c>
      <c r="K12" s="107"/>
      <c r="N12" s="107"/>
      <c r="O12" s="105"/>
      <c r="P12" s="316" t="s">
        <v>320</v>
      </c>
    </row>
    <row r="13" spans="1:16" outlineLevel="1">
      <c r="A13" s="298" t="s">
        <v>325</v>
      </c>
      <c r="B13" s="299">
        <f t="shared" si="0"/>
        <v>0</v>
      </c>
      <c r="C13" s="300">
        <f>IFERROR(B13/B$20, 0)</f>
        <v>0</v>
      </c>
      <c r="E13" s="107"/>
      <c r="H13" s="107"/>
      <c r="K13" s="107">
        <f>SUM('Personnel Costs'!H59)</f>
        <v>0</v>
      </c>
      <c r="N13" s="107"/>
      <c r="O13" s="105"/>
      <c r="P13" s="316" t="s">
        <v>320</v>
      </c>
    </row>
    <row r="14" spans="1:16" outlineLevel="1">
      <c r="A14" s="298" t="s">
        <v>322</v>
      </c>
      <c r="B14" s="299">
        <f t="shared" si="0"/>
        <v>0</v>
      </c>
      <c r="C14" s="300">
        <f>IFERROR(B14/B$20, 0)</f>
        <v>0</v>
      </c>
      <c r="E14" s="107"/>
      <c r="H14" s="107"/>
      <c r="K14" s="107"/>
      <c r="N14" s="107">
        <f>SUM('Personnel Costs'!H76)</f>
        <v>0</v>
      </c>
      <c r="O14" s="105"/>
      <c r="P14" s="316" t="s">
        <v>320</v>
      </c>
    </row>
    <row r="15" spans="1:16" outlineLevel="1">
      <c r="A15" s="301" t="s">
        <v>8</v>
      </c>
      <c r="B15" s="299">
        <f t="shared" si="0"/>
        <v>0</v>
      </c>
      <c r="C15" s="300">
        <f t="shared" si="1"/>
        <v>0</v>
      </c>
      <c r="E15" s="108"/>
      <c r="H15" s="108"/>
      <c r="K15" s="108"/>
      <c r="N15" s="108"/>
      <c r="O15" s="105"/>
      <c r="P15" s="316" t="s">
        <v>321</v>
      </c>
    </row>
    <row r="16" spans="1:16" outlineLevel="1">
      <c r="A16" s="301" t="s">
        <v>8</v>
      </c>
      <c r="B16" s="299">
        <f t="shared" si="0"/>
        <v>0</v>
      </c>
      <c r="C16" s="300">
        <f t="shared" si="1"/>
        <v>0</v>
      </c>
      <c r="E16" s="108"/>
      <c r="H16" s="108"/>
      <c r="K16" s="108"/>
      <c r="N16" s="108"/>
      <c r="O16" s="105"/>
      <c r="P16" s="316" t="s">
        <v>321</v>
      </c>
    </row>
    <row r="17" spans="1:16" outlineLevel="1">
      <c r="A17" s="301" t="s">
        <v>8</v>
      </c>
      <c r="B17" s="299">
        <f t="shared" si="0"/>
        <v>0</v>
      </c>
      <c r="C17" s="300">
        <f>IFERROR(B17/B$20, 0)</f>
        <v>0</v>
      </c>
      <c r="E17" s="108"/>
      <c r="H17" s="108"/>
      <c r="K17" s="108"/>
      <c r="N17" s="108"/>
      <c r="O17" s="105"/>
      <c r="P17" s="316" t="s">
        <v>321</v>
      </c>
    </row>
    <row r="18" spans="1:16" outlineLevel="1">
      <c r="A18" s="301" t="s">
        <v>8</v>
      </c>
      <c r="B18" s="299">
        <f t="shared" si="0"/>
        <v>0</v>
      </c>
      <c r="C18" s="300">
        <f t="shared" si="1"/>
        <v>0</v>
      </c>
      <c r="E18" s="108"/>
      <c r="H18" s="108"/>
      <c r="K18" s="108"/>
      <c r="N18" s="108"/>
      <c r="O18" s="105"/>
      <c r="P18" s="316" t="s">
        <v>321</v>
      </c>
    </row>
    <row r="19" spans="1:16" ht="11" customHeight="1" outlineLevel="1">
      <c r="A19" s="302" t="s">
        <v>531</v>
      </c>
      <c r="B19" s="303"/>
      <c r="C19" s="304"/>
      <c r="E19" s="290"/>
      <c r="H19" s="290"/>
      <c r="K19" s="290"/>
      <c r="N19" s="290"/>
      <c r="O19" s="105"/>
      <c r="P19" s="148"/>
    </row>
    <row r="20" spans="1:16" s="191" customFormat="1" ht="19">
      <c r="A20" s="305" t="s">
        <v>326</v>
      </c>
      <c r="B20" s="306">
        <f>SUM(B11:B19)</f>
        <v>0</v>
      </c>
      <c r="C20" s="307">
        <f>IFERROR(B20/B$57, 0)</f>
        <v>0</v>
      </c>
      <c r="D20" s="190"/>
      <c r="E20" s="291">
        <f>SUM(E11:E19)</f>
        <v>0</v>
      </c>
      <c r="F20" s="320">
        <f>IFERROR(E20/E$57, 0)</f>
        <v>0</v>
      </c>
      <c r="G20" s="190"/>
      <c r="H20" s="291">
        <f>SUM(H11:H19)</f>
        <v>0</v>
      </c>
      <c r="I20" s="320">
        <f>IFERROR(H20/H$57, 0)</f>
        <v>0</v>
      </c>
      <c r="J20" s="190"/>
      <c r="K20" s="291">
        <f>SUM(K11:K19)</f>
        <v>0</v>
      </c>
      <c r="L20" s="320">
        <f>IFERROR(K20/K$57, 0)</f>
        <v>0</v>
      </c>
      <c r="M20" s="190"/>
      <c r="N20" s="291">
        <f>SUM(N11:N19)</f>
        <v>0</v>
      </c>
      <c r="O20" s="320">
        <f>IFERROR(N20/N$57, 0)</f>
        <v>0</v>
      </c>
      <c r="P20" s="317"/>
    </row>
    <row r="21" spans="1:16" outlineLevel="1">
      <c r="A21" s="308" t="s">
        <v>8</v>
      </c>
      <c r="B21" s="299">
        <f t="shared" ref="B21:B26" si="2">SUM(E21,H21,K21,N21)</f>
        <v>0</v>
      </c>
      <c r="C21" s="300">
        <f>IFERROR(B21/B$28, 0)</f>
        <v>0</v>
      </c>
      <c r="E21" s="149"/>
      <c r="H21" s="149"/>
      <c r="K21" s="149">
        <v>0</v>
      </c>
      <c r="N21" s="149"/>
      <c r="O21" s="105"/>
      <c r="P21" s="318" t="s">
        <v>321</v>
      </c>
    </row>
    <row r="22" spans="1:16" outlineLevel="1">
      <c r="A22" s="308" t="s">
        <v>8</v>
      </c>
      <c r="B22" s="299">
        <f t="shared" si="2"/>
        <v>0</v>
      </c>
      <c r="C22" s="300">
        <f t="shared" ref="C22:C26" si="3">IFERROR(B22/B$28, 0)</f>
        <v>0</v>
      </c>
      <c r="E22" s="149"/>
      <c r="H22" s="149"/>
      <c r="K22" s="149"/>
      <c r="N22" s="149"/>
      <c r="O22" s="105"/>
      <c r="P22" s="318" t="s">
        <v>321</v>
      </c>
    </row>
    <row r="23" spans="1:16" outlineLevel="1">
      <c r="A23" s="308" t="s">
        <v>8</v>
      </c>
      <c r="B23" s="299">
        <f t="shared" si="2"/>
        <v>0</v>
      </c>
      <c r="C23" s="300">
        <f t="shared" si="3"/>
        <v>0</v>
      </c>
      <c r="E23" s="149"/>
      <c r="H23" s="149"/>
      <c r="K23" s="149"/>
      <c r="N23" s="149"/>
      <c r="O23" s="105"/>
      <c r="P23" s="318" t="s">
        <v>321</v>
      </c>
    </row>
    <row r="24" spans="1:16" outlineLevel="1">
      <c r="A24" s="308" t="s">
        <v>8</v>
      </c>
      <c r="B24" s="299">
        <f t="shared" si="2"/>
        <v>0</v>
      </c>
      <c r="C24" s="300">
        <f t="shared" si="3"/>
        <v>0</v>
      </c>
      <c r="E24" s="149"/>
      <c r="H24" s="149"/>
      <c r="K24" s="149"/>
      <c r="N24" s="149"/>
      <c r="O24" s="105"/>
      <c r="P24" s="318" t="s">
        <v>321</v>
      </c>
    </row>
    <row r="25" spans="1:16" outlineLevel="1">
      <c r="A25" s="308" t="s">
        <v>8</v>
      </c>
      <c r="B25" s="299">
        <f t="shared" si="2"/>
        <v>0</v>
      </c>
      <c r="C25" s="300">
        <f t="shared" si="3"/>
        <v>0</v>
      </c>
      <c r="E25" s="149"/>
      <c r="H25" s="149"/>
      <c r="K25" s="149"/>
      <c r="N25" s="149"/>
      <c r="O25" s="105"/>
      <c r="P25" s="318" t="s">
        <v>321</v>
      </c>
    </row>
    <row r="26" spans="1:16" outlineLevel="1">
      <c r="A26" s="308" t="s">
        <v>8</v>
      </c>
      <c r="B26" s="299">
        <f t="shared" si="2"/>
        <v>0</v>
      </c>
      <c r="C26" s="300">
        <f t="shared" si="3"/>
        <v>0</v>
      </c>
      <c r="E26" s="149"/>
      <c r="H26" s="149"/>
      <c r="K26" s="149"/>
      <c r="N26" s="149"/>
      <c r="O26" s="105"/>
      <c r="P26" s="318" t="s">
        <v>321</v>
      </c>
    </row>
    <row r="27" spans="1:16" ht="11" customHeight="1" outlineLevel="1">
      <c r="A27" s="309" t="s">
        <v>562</v>
      </c>
      <c r="B27" s="303"/>
      <c r="C27" s="304"/>
      <c r="E27" s="150"/>
      <c r="H27" s="150"/>
      <c r="K27" s="150"/>
      <c r="N27" s="150"/>
      <c r="O27" s="105"/>
      <c r="P27" s="150"/>
    </row>
    <row r="28" spans="1:16" s="191" customFormat="1" ht="19">
      <c r="A28" s="310" t="s">
        <v>327</v>
      </c>
      <c r="B28" s="311">
        <f>SUM(B21:B27)</f>
        <v>0</v>
      </c>
      <c r="C28" s="312">
        <f>IFERROR(B28/B$57, 0)</f>
        <v>0</v>
      </c>
      <c r="D28" s="190"/>
      <c r="E28" s="292">
        <f>SUM(E21:E27)</f>
        <v>0</v>
      </c>
      <c r="F28" s="293"/>
      <c r="G28" s="190"/>
      <c r="H28" s="292">
        <f>SUM(H21:H27)</f>
        <v>0</v>
      </c>
      <c r="I28" s="293"/>
      <c r="J28" s="190"/>
      <c r="K28" s="292">
        <f>SUM(K21:K27)</f>
        <v>0</v>
      </c>
      <c r="L28" s="293"/>
      <c r="M28" s="190"/>
      <c r="N28" s="292">
        <f>SUM(N21:N27)</f>
        <v>0</v>
      </c>
      <c r="O28" s="293"/>
      <c r="P28" s="319"/>
    </row>
    <row r="29" spans="1:16" outlineLevel="1">
      <c r="A29" s="301" t="s">
        <v>330</v>
      </c>
      <c r="B29" s="299">
        <f>SUM(E29,H29,K29,N29)</f>
        <v>0</v>
      </c>
      <c r="C29" s="300">
        <f>IFERROR(B29/B$35, 0)</f>
        <v>0</v>
      </c>
      <c r="E29" s="108"/>
      <c r="H29" s="108"/>
      <c r="K29" s="108"/>
      <c r="N29" s="108"/>
      <c r="O29" s="105"/>
      <c r="P29" s="316" t="s">
        <v>328</v>
      </c>
    </row>
    <row r="30" spans="1:16" outlineLevel="1">
      <c r="A30" s="301" t="s">
        <v>331</v>
      </c>
      <c r="B30" s="299">
        <f>SUM(E30,H30,K30,N30)</f>
        <v>0</v>
      </c>
      <c r="C30" s="300">
        <f t="shared" ref="C30:C32" si="4">IFERROR(B30/B$35, 0)</f>
        <v>0</v>
      </c>
      <c r="E30" s="108"/>
      <c r="H30" s="108"/>
      <c r="K30" s="108"/>
      <c r="N30" s="108"/>
      <c r="O30" s="105"/>
      <c r="P30" s="316" t="s">
        <v>328</v>
      </c>
    </row>
    <row r="31" spans="1:16" outlineLevel="1">
      <c r="A31" s="301" t="s">
        <v>332</v>
      </c>
      <c r="B31" s="299">
        <f>SUM(E31,H31,K31,N31)</f>
        <v>0</v>
      </c>
      <c r="C31" s="300">
        <f t="shared" si="4"/>
        <v>0</v>
      </c>
      <c r="E31" s="108"/>
      <c r="H31" s="108"/>
      <c r="K31" s="108"/>
      <c r="N31" s="108"/>
      <c r="O31" s="105"/>
      <c r="P31" s="316" t="s">
        <v>328</v>
      </c>
    </row>
    <row r="32" spans="1:16" outlineLevel="1">
      <c r="A32" s="301" t="s">
        <v>333</v>
      </c>
      <c r="B32" s="299">
        <f>SUM(E32,H32,K32,N32)</f>
        <v>0</v>
      </c>
      <c r="C32" s="300">
        <f t="shared" si="4"/>
        <v>0</v>
      </c>
      <c r="E32" s="108"/>
      <c r="H32" s="108"/>
      <c r="K32" s="108"/>
      <c r="N32" s="108"/>
      <c r="O32" s="105"/>
      <c r="P32" s="316" t="s">
        <v>328</v>
      </c>
    </row>
    <row r="33" spans="1:16" outlineLevel="1">
      <c r="A33" s="301"/>
      <c r="B33" s="299">
        <f>SUM(E33,H33,K33,N33)</f>
        <v>0</v>
      </c>
      <c r="C33" s="300">
        <f>IFERROR(B33/B$35, 0)</f>
        <v>0</v>
      </c>
      <c r="E33" s="108"/>
      <c r="H33" s="108"/>
      <c r="K33" s="108"/>
      <c r="N33" s="108"/>
      <c r="O33" s="105"/>
      <c r="P33" s="316" t="s">
        <v>329</v>
      </c>
    </row>
    <row r="34" spans="1:16" ht="11" customHeight="1" outlineLevel="1">
      <c r="A34" s="302" t="s">
        <v>563</v>
      </c>
      <c r="B34" s="303"/>
      <c r="C34" s="304"/>
      <c r="E34" s="148"/>
      <c r="H34" s="148"/>
      <c r="K34" s="148"/>
      <c r="N34" s="148"/>
      <c r="O34" s="105"/>
      <c r="P34" s="148"/>
    </row>
    <row r="35" spans="1:16" s="191" customFormat="1" ht="19">
      <c r="A35" s="305" t="s">
        <v>5</v>
      </c>
      <c r="B35" s="306">
        <f>SUM(B29:B34)</f>
        <v>0</v>
      </c>
      <c r="C35" s="307">
        <f>IFERROR(B35/B$57, 0)</f>
        <v>0</v>
      </c>
      <c r="D35" s="190"/>
      <c r="E35" s="291">
        <f>SUM(E29:E34)</f>
        <v>0</v>
      </c>
      <c r="F35" s="320"/>
      <c r="G35" s="190"/>
      <c r="H35" s="291">
        <f>SUM(H29:H34)</f>
        <v>0</v>
      </c>
      <c r="I35" s="320"/>
      <c r="J35" s="190"/>
      <c r="K35" s="291">
        <f>SUM(K29:K34)</f>
        <v>0</v>
      </c>
      <c r="L35" s="320"/>
      <c r="M35" s="190"/>
      <c r="N35" s="291">
        <f>SUM(N29:N34)</f>
        <v>0</v>
      </c>
      <c r="O35" s="320"/>
      <c r="P35" s="317"/>
    </row>
    <row r="36" spans="1:16" outlineLevel="1">
      <c r="A36" s="308" t="s">
        <v>8</v>
      </c>
      <c r="B36" s="299">
        <f>SUM(E36,H36,K36,N36)</f>
        <v>0</v>
      </c>
      <c r="C36" s="300">
        <f>IFERROR(B36/B$42, 0)</f>
        <v>0</v>
      </c>
      <c r="E36" s="149"/>
      <c r="H36" s="149"/>
      <c r="K36" s="149"/>
      <c r="N36" s="149"/>
      <c r="O36" s="105"/>
      <c r="P36" s="318" t="s">
        <v>328</v>
      </c>
    </row>
    <row r="37" spans="1:16" outlineLevel="1">
      <c r="A37" s="308" t="s">
        <v>8</v>
      </c>
      <c r="B37" s="299">
        <f>SUM(E37,H37,K37,N37)</f>
        <v>0</v>
      </c>
      <c r="C37" s="300">
        <f t="shared" ref="C37:C40" si="5">IFERROR(B37/B$42, 0)</f>
        <v>0</v>
      </c>
      <c r="E37" s="149"/>
      <c r="H37" s="149"/>
      <c r="K37" s="149"/>
      <c r="N37" s="149"/>
      <c r="O37" s="105"/>
      <c r="P37" s="318" t="s">
        <v>328</v>
      </c>
    </row>
    <row r="38" spans="1:16" outlineLevel="1">
      <c r="A38" s="308" t="s">
        <v>8</v>
      </c>
      <c r="B38" s="299">
        <f>SUM(E38,H38,K38,N38)</f>
        <v>0</v>
      </c>
      <c r="C38" s="300">
        <f t="shared" si="5"/>
        <v>0</v>
      </c>
      <c r="E38" s="149"/>
      <c r="H38" s="149"/>
      <c r="K38" s="149"/>
      <c r="N38" s="149"/>
      <c r="O38" s="105"/>
      <c r="P38" s="318" t="s">
        <v>328</v>
      </c>
    </row>
    <row r="39" spans="1:16" outlineLevel="1">
      <c r="A39" s="308" t="s">
        <v>8</v>
      </c>
      <c r="B39" s="299">
        <f>SUM(E39,H39,K39,N39)</f>
        <v>0</v>
      </c>
      <c r="C39" s="300">
        <f t="shared" si="5"/>
        <v>0</v>
      </c>
      <c r="E39" s="149"/>
      <c r="H39" s="149"/>
      <c r="K39" s="149"/>
      <c r="N39" s="149"/>
      <c r="O39" s="105"/>
      <c r="P39" s="318" t="s">
        <v>328</v>
      </c>
    </row>
    <row r="40" spans="1:16" outlineLevel="1">
      <c r="A40" s="308" t="s">
        <v>8</v>
      </c>
      <c r="B40" s="299">
        <f>SUM(E40,H40,K40,N40)</f>
        <v>0</v>
      </c>
      <c r="C40" s="300">
        <f t="shared" si="5"/>
        <v>0</v>
      </c>
      <c r="E40" s="149"/>
      <c r="H40" s="149"/>
      <c r="K40" s="149"/>
      <c r="N40" s="149"/>
      <c r="O40" s="105"/>
      <c r="P40" s="318" t="s">
        <v>329</v>
      </c>
    </row>
    <row r="41" spans="1:16" ht="11" customHeight="1" outlineLevel="1">
      <c r="A41" s="309" t="s">
        <v>564</v>
      </c>
      <c r="B41" s="303"/>
      <c r="C41" s="304"/>
      <c r="E41" s="150"/>
      <c r="H41" s="150"/>
      <c r="K41" s="150"/>
      <c r="N41" s="150"/>
      <c r="O41" s="105"/>
      <c r="P41" s="150"/>
    </row>
    <row r="42" spans="1:16" s="191" customFormat="1" ht="19">
      <c r="A42" s="310" t="s">
        <v>334</v>
      </c>
      <c r="B42" s="311">
        <f>SUM(B36:B41)</f>
        <v>0</v>
      </c>
      <c r="C42" s="312">
        <f>IFERROR(B42/B$57, 0)</f>
        <v>0</v>
      </c>
      <c r="D42" s="190"/>
      <c r="E42" s="292">
        <f>SUM(E36:E41)</f>
        <v>0</v>
      </c>
      <c r="F42" s="293"/>
      <c r="G42" s="190"/>
      <c r="H42" s="292">
        <f>SUM(H36:H41)</f>
        <v>0</v>
      </c>
      <c r="I42" s="293"/>
      <c r="J42" s="190"/>
      <c r="K42" s="292">
        <f>SUM(K36:K41)</f>
        <v>0</v>
      </c>
      <c r="L42" s="293"/>
      <c r="M42" s="190"/>
      <c r="N42" s="292">
        <f>SUM(N36:N41)</f>
        <v>0</v>
      </c>
      <c r="O42" s="293"/>
      <c r="P42" s="319"/>
    </row>
    <row r="43" spans="1:16" outlineLevel="1">
      <c r="A43" s="301" t="s">
        <v>368</v>
      </c>
      <c r="B43" s="299">
        <f t="shared" ref="B43:B48" si="6">SUM(E43,H43,K43,N43)</f>
        <v>0</v>
      </c>
      <c r="C43" s="300">
        <f>IFERROR(B43/B$50, 0)</f>
        <v>0</v>
      </c>
      <c r="E43" s="108"/>
      <c r="H43" s="108"/>
      <c r="K43" s="108"/>
      <c r="N43" s="108"/>
      <c r="O43" s="105"/>
      <c r="P43" s="316" t="s">
        <v>335</v>
      </c>
    </row>
    <row r="44" spans="1:16" outlineLevel="1">
      <c r="A44" s="301" t="s">
        <v>369</v>
      </c>
      <c r="B44" s="299">
        <f t="shared" si="6"/>
        <v>0</v>
      </c>
      <c r="C44" s="300">
        <f t="shared" ref="C44:C48" si="7">IFERROR(B44/B$50, 0)</f>
        <v>0</v>
      </c>
      <c r="E44" s="108"/>
      <c r="H44" s="108"/>
      <c r="K44" s="108"/>
      <c r="N44" s="108"/>
      <c r="O44" s="105"/>
      <c r="P44" s="316" t="s">
        <v>336</v>
      </c>
    </row>
    <row r="45" spans="1:16" outlineLevel="1">
      <c r="A45" s="301" t="s">
        <v>8</v>
      </c>
      <c r="B45" s="299">
        <f t="shared" si="6"/>
        <v>0</v>
      </c>
      <c r="C45" s="300">
        <f t="shared" si="7"/>
        <v>0</v>
      </c>
      <c r="E45" s="108"/>
      <c r="H45" s="108"/>
      <c r="K45" s="108"/>
      <c r="N45" s="108"/>
      <c r="O45" s="105"/>
      <c r="P45" s="316" t="s">
        <v>336</v>
      </c>
    </row>
    <row r="46" spans="1:16" outlineLevel="1">
      <c r="A46" s="301" t="s">
        <v>8</v>
      </c>
      <c r="B46" s="299">
        <f>SUM(E46,H46,K46,N46)</f>
        <v>0</v>
      </c>
      <c r="C46" s="300">
        <f t="shared" si="7"/>
        <v>0</v>
      </c>
      <c r="E46" s="108"/>
      <c r="H46" s="108"/>
      <c r="K46" s="108"/>
      <c r="N46" s="108"/>
      <c r="O46" s="105"/>
      <c r="P46" s="316" t="s">
        <v>336</v>
      </c>
    </row>
    <row r="47" spans="1:16" outlineLevel="1">
      <c r="A47" s="301" t="s">
        <v>8</v>
      </c>
      <c r="B47" s="299">
        <f t="shared" si="6"/>
        <v>0</v>
      </c>
      <c r="C47" s="300">
        <f t="shared" si="7"/>
        <v>0</v>
      </c>
      <c r="E47" s="108"/>
      <c r="H47" s="108"/>
      <c r="K47" s="108"/>
      <c r="N47" s="108"/>
      <c r="O47" s="105"/>
      <c r="P47" s="316" t="s">
        <v>336</v>
      </c>
    </row>
    <row r="48" spans="1:16" outlineLevel="1">
      <c r="A48" s="301" t="s">
        <v>8</v>
      </c>
      <c r="B48" s="299">
        <f t="shared" si="6"/>
        <v>0</v>
      </c>
      <c r="C48" s="300">
        <f t="shared" si="7"/>
        <v>0</v>
      </c>
      <c r="E48" s="108"/>
      <c r="H48" s="108"/>
      <c r="K48" s="108"/>
      <c r="N48" s="108"/>
      <c r="O48" s="105"/>
      <c r="P48" s="316" t="s">
        <v>336</v>
      </c>
    </row>
    <row r="49" spans="1:19" ht="11" customHeight="1" outlineLevel="1">
      <c r="A49" s="302" t="s">
        <v>565</v>
      </c>
      <c r="B49" s="303"/>
      <c r="C49" s="304"/>
      <c r="E49" s="148"/>
      <c r="H49" s="148"/>
      <c r="K49" s="148"/>
      <c r="N49" s="148"/>
      <c r="O49" s="105"/>
      <c r="P49" s="148"/>
    </row>
    <row r="50" spans="1:19" s="191" customFormat="1" ht="19">
      <c r="A50" s="313" t="s">
        <v>338</v>
      </c>
      <c r="B50" s="314">
        <f>SUM(B43:B49)</f>
        <v>0</v>
      </c>
      <c r="C50" s="315">
        <f>IFERROR(B50/B$57, 0)</f>
        <v>0</v>
      </c>
      <c r="D50" s="190"/>
      <c r="E50" s="294">
        <f>SUM(E43:E49)</f>
        <v>0</v>
      </c>
      <c r="F50" s="320"/>
      <c r="G50" s="190"/>
      <c r="H50" s="294">
        <f>SUM(H43:H49)</f>
        <v>0</v>
      </c>
      <c r="I50" s="320"/>
      <c r="J50" s="190"/>
      <c r="K50" s="294">
        <f>SUM(K43:K49)</f>
        <v>0</v>
      </c>
      <c r="L50" s="320"/>
      <c r="M50" s="190"/>
      <c r="N50" s="294">
        <f>SUM(N43:N49)</f>
        <v>0</v>
      </c>
      <c r="O50" s="320"/>
      <c r="P50" s="317" t="s">
        <v>337</v>
      </c>
    </row>
    <row r="51" spans="1:19" s="179" customFormat="1" ht="8" customHeight="1"/>
    <row r="52" spans="1:19" s="191" customFormat="1" ht="19">
      <c r="A52" s="192" t="s">
        <v>339</v>
      </c>
      <c r="B52" s="193">
        <f>SUM(B20,B28,B35,B42,B50)</f>
        <v>0</v>
      </c>
      <c r="C52" s="194"/>
      <c r="D52" s="179"/>
      <c r="E52" s="193">
        <f>SUM(E20,E28,E35,E42,E50)</f>
        <v>0</v>
      </c>
      <c r="F52" s="195"/>
      <c r="G52" s="190"/>
      <c r="H52" s="193">
        <f>SUM(H20,H28,H35,H42,H50)</f>
        <v>0</v>
      </c>
      <c r="I52" s="195"/>
      <c r="J52" s="190"/>
      <c r="K52" s="193">
        <f>SUM(K20,K28,K35,K42,K50)</f>
        <v>0</v>
      </c>
      <c r="L52" s="195"/>
      <c r="M52" s="190"/>
      <c r="N52" s="193">
        <f>SUM(N20,N28,N35,N42,N50)</f>
        <v>0</v>
      </c>
      <c r="O52" s="190"/>
      <c r="P52" s="196"/>
    </row>
    <row r="53" spans="1:19" s="202" customFormat="1">
      <c r="A53" s="197" t="s">
        <v>340</v>
      </c>
      <c r="B53" s="198">
        <f>SUM(E53,H53,K53,N53)</f>
        <v>0</v>
      </c>
      <c r="C53" s="199"/>
      <c r="D53" s="179"/>
      <c r="E53" s="198">
        <f>-E42</f>
        <v>0</v>
      </c>
      <c r="F53" s="200"/>
      <c r="G53" s="179"/>
      <c r="H53" s="198">
        <f>-H42</f>
        <v>0</v>
      </c>
      <c r="I53" s="200"/>
      <c r="J53" s="179"/>
      <c r="K53" s="198">
        <f>-K42</f>
        <v>0</v>
      </c>
      <c r="L53" s="200"/>
      <c r="M53" s="179"/>
      <c r="N53" s="198">
        <f>-N42</f>
        <v>0</v>
      </c>
      <c r="O53" s="179"/>
      <c r="P53" s="201"/>
    </row>
    <row r="54" spans="1:19" s="191" customFormat="1" ht="19">
      <c r="A54" s="192" t="s">
        <v>341</v>
      </c>
      <c r="B54" s="193">
        <f>SUM(B52:B53)</f>
        <v>0</v>
      </c>
      <c r="C54" s="194">
        <v>0.8</v>
      </c>
      <c r="D54" s="179"/>
      <c r="E54" s="193">
        <f>SUM(E52:E53)</f>
        <v>0</v>
      </c>
      <c r="F54" s="195"/>
      <c r="G54" s="190"/>
      <c r="H54" s="193">
        <f>SUM(H52:H53)</f>
        <v>0</v>
      </c>
      <c r="I54" s="195"/>
      <c r="J54" s="190"/>
      <c r="K54" s="193">
        <f>SUM(K52:K53)</f>
        <v>0</v>
      </c>
      <c r="L54" s="195"/>
      <c r="M54" s="190"/>
      <c r="N54" s="193">
        <f>SUM(N52:N53)</f>
        <v>0</v>
      </c>
      <c r="O54" s="190"/>
      <c r="P54" s="196"/>
    </row>
    <row r="55" spans="1:19" s="179" customFormat="1" ht="5" customHeight="1">
      <c r="B55" s="203"/>
      <c r="C55" s="204"/>
      <c r="E55" s="203"/>
      <c r="F55" s="181"/>
      <c r="H55" s="203"/>
      <c r="I55" s="181"/>
      <c r="K55" s="203"/>
      <c r="L55" s="181"/>
      <c r="N55" s="203"/>
    </row>
    <row r="56" spans="1:19" s="202" customFormat="1">
      <c r="A56" s="197" t="s">
        <v>298</v>
      </c>
      <c r="B56" s="198">
        <f>B54/0.8*0.2</f>
        <v>0</v>
      </c>
      <c r="C56" s="199">
        <v>0.2</v>
      </c>
      <c r="D56" s="179"/>
      <c r="E56" s="198">
        <f>E54/0.8*0.2</f>
        <v>0</v>
      </c>
      <c r="F56" s="181"/>
      <c r="G56" s="179"/>
      <c r="H56" s="198">
        <f>H54/0.8*0.2</f>
        <v>0</v>
      </c>
      <c r="I56" s="181"/>
      <c r="J56" s="179"/>
      <c r="K56" s="198">
        <f>K54/0.8*0.2</f>
        <v>0</v>
      </c>
      <c r="L56" s="181"/>
      <c r="M56" s="179"/>
      <c r="N56" s="198">
        <f>N54/0.8*0.2</f>
        <v>0</v>
      </c>
      <c r="O56" s="179"/>
      <c r="P56" s="205"/>
    </row>
    <row r="57" spans="1:19" s="211" customFormat="1" ht="20">
      <c r="A57" s="206" t="s">
        <v>342</v>
      </c>
      <c r="B57" s="207">
        <f>SUM(B56,B54)</f>
        <v>0</v>
      </c>
      <c r="C57" s="208">
        <v>1</v>
      </c>
      <c r="D57" s="209"/>
      <c r="E57" s="207">
        <f>SUM(E56,E54)</f>
        <v>0</v>
      </c>
      <c r="F57" s="209"/>
      <c r="G57" s="209"/>
      <c r="H57" s="207">
        <f>SUM(H56,H54)</f>
        <v>0</v>
      </c>
      <c r="I57" s="209"/>
      <c r="J57" s="209"/>
      <c r="K57" s="207">
        <f>SUM(K56,K54)</f>
        <v>0</v>
      </c>
      <c r="L57" s="209"/>
      <c r="M57" s="209"/>
      <c r="N57" s="207">
        <f>SUM(N56,N54)</f>
        <v>0</v>
      </c>
      <c r="O57" s="209"/>
      <c r="P57" s="210"/>
    </row>
    <row r="59" spans="1:19" s="179" customFormat="1" ht="19" collapsed="1">
      <c r="A59" s="192" t="s">
        <v>343</v>
      </c>
      <c r="B59" s="212"/>
      <c r="C59" s="213"/>
      <c r="E59" s="203"/>
      <c r="F59" s="181"/>
      <c r="H59" s="203"/>
      <c r="I59" s="181"/>
      <c r="K59" s="203"/>
      <c r="L59" s="181"/>
      <c r="N59" s="203"/>
      <c r="R59" s="214"/>
      <c r="S59" s="215"/>
    </row>
    <row r="60" spans="1:19" s="202" customFormat="1">
      <c r="A60" s="197" t="s">
        <v>344</v>
      </c>
      <c r="B60" s="198">
        <f>SUM(B57)</f>
        <v>0</v>
      </c>
      <c r="C60" s="199">
        <v>1</v>
      </c>
      <c r="E60" s="198">
        <f>SUM(E57:E57)</f>
        <v>0</v>
      </c>
      <c r="F60" s="216">
        <v>1</v>
      </c>
      <c r="H60" s="198">
        <f>SUM(H57:H57)</f>
        <v>0</v>
      </c>
      <c r="I60" s="216">
        <v>1</v>
      </c>
      <c r="K60" s="198">
        <f>SUM(K57:K57)</f>
        <v>0</v>
      </c>
      <c r="L60" s="216">
        <v>1</v>
      </c>
      <c r="N60" s="198">
        <f>SUM(N57:N57)</f>
        <v>0</v>
      </c>
      <c r="O60" s="216">
        <v>1</v>
      </c>
    </row>
    <row r="61" spans="1:19" s="190" customFormat="1" ht="24" customHeight="1">
      <c r="A61" s="217" t="s">
        <v>345</v>
      </c>
      <c r="B61" s="218">
        <f>B60*50%</f>
        <v>0</v>
      </c>
      <c r="C61" s="219">
        <f>IFERROR(B61/B$60, 0)</f>
        <v>0</v>
      </c>
      <c r="D61" s="191"/>
      <c r="E61" s="218">
        <f>E60*50%</f>
        <v>0</v>
      </c>
      <c r="F61" s="219">
        <f>IFERROR(E61/E$60, 0)</f>
        <v>0</v>
      </c>
      <c r="G61" s="191"/>
      <c r="H61" s="218">
        <f>H60*50%</f>
        <v>0</v>
      </c>
      <c r="I61" s="219">
        <f>IFERROR(H61/H$60, 0)</f>
        <v>0</v>
      </c>
      <c r="J61" s="191"/>
      <c r="K61" s="218">
        <f>K60*50%</f>
        <v>0</v>
      </c>
      <c r="L61" s="219">
        <f>IFERROR(K61/K$60, 0)</f>
        <v>0</v>
      </c>
      <c r="M61" s="191"/>
      <c r="N61" s="218">
        <f>N60*50%</f>
        <v>0</v>
      </c>
      <c r="O61" s="219">
        <f>IFERROR(N61/N$60, 0)</f>
        <v>0</v>
      </c>
    </row>
    <row r="62" spans="1:19" s="202" customFormat="1">
      <c r="A62" s="197" t="s">
        <v>346</v>
      </c>
      <c r="B62" s="198">
        <f>B60-B61</f>
        <v>0</v>
      </c>
      <c r="C62" s="199">
        <f>IFERROR(B62/B$60, 0)</f>
        <v>0</v>
      </c>
      <c r="E62" s="198">
        <f>E60-E61</f>
        <v>0</v>
      </c>
      <c r="F62" s="216">
        <f>IFERROR(E62/E$60, 0)</f>
        <v>0</v>
      </c>
      <c r="H62" s="198">
        <f>H60-H61</f>
        <v>0</v>
      </c>
      <c r="I62" s="216">
        <f>IFERROR(H62/H$60, 0)</f>
        <v>0</v>
      </c>
      <c r="K62" s="198">
        <f>K60-K61</f>
        <v>0</v>
      </c>
      <c r="L62" s="216">
        <f>IFERROR(K62/K$60, 0)</f>
        <v>0</v>
      </c>
      <c r="N62" s="198">
        <f>N60-N61</f>
        <v>0</v>
      </c>
      <c r="O62" s="216">
        <f>IFERROR(N62/N$60, 0)</f>
        <v>0</v>
      </c>
    </row>
    <row r="63" spans="1:19">
      <c r="B63" s="95"/>
      <c r="C63" s="95"/>
      <c r="E63" s="95"/>
      <c r="H63" s="95"/>
      <c r="K63" s="95"/>
      <c r="N63" s="95"/>
      <c r="O63" s="105"/>
    </row>
    <row r="64" spans="1:19" s="179" customFormat="1" ht="19">
      <c r="A64" s="220" t="s">
        <v>347</v>
      </c>
      <c r="B64" s="221"/>
      <c r="C64" s="222"/>
      <c r="F64" s="181"/>
      <c r="I64" s="181"/>
      <c r="L64" s="181"/>
      <c r="O64" s="181"/>
    </row>
    <row r="65" spans="1:19" s="180" customFormat="1" ht="19">
      <c r="A65" s="220" t="s">
        <v>18</v>
      </c>
      <c r="B65" s="223">
        <f>SUM(B66:B67)</f>
        <v>0</v>
      </c>
      <c r="C65" s="224">
        <f>SUM(C66:C67)</f>
        <v>0</v>
      </c>
      <c r="D65" s="179"/>
      <c r="E65" s="223">
        <f>SUM(E66:E67)</f>
        <v>0</v>
      </c>
      <c r="F65" s="225">
        <f>SUM(F66:F67)</f>
        <v>0</v>
      </c>
      <c r="G65" s="179"/>
      <c r="H65" s="223">
        <f>SUM(H66:H67)</f>
        <v>0</v>
      </c>
      <c r="I65" s="225">
        <f>SUM(I66:I67)</f>
        <v>0</v>
      </c>
      <c r="J65" s="179"/>
      <c r="K65" s="223">
        <f>SUM(K66:K67)</f>
        <v>0</v>
      </c>
      <c r="L65" s="225">
        <f>SUM(L66:L67)</f>
        <v>0</v>
      </c>
      <c r="M65" s="179"/>
      <c r="N65" s="223">
        <f>SUM(N66:N67)</f>
        <v>0</v>
      </c>
      <c r="O65" s="225">
        <f>SUM(O66:O67)</f>
        <v>0</v>
      </c>
      <c r="P65" s="179"/>
      <c r="Q65" s="179"/>
      <c r="R65" s="179"/>
      <c r="S65" s="179"/>
    </row>
    <row r="66" spans="1:19" s="179" customFormat="1">
      <c r="A66" s="226" t="s">
        <v>2</v>
      </c>
      <c r="B66" s="227">
        <f>SUM(B56)</f>
        <v>0</v>
      </c>
      <c r="C66" s="228">
        <f>IFERROR(B66/B$60, 0)</f>
        <v>0</v>
      </c>
      <c r="E66" s="227">
        <f>SUM(E56:E56)</f>
        <v>0</v>
      </c>
      <c r="F66" s="229">
        <f>IFERROR(E66/E$60, 0)</f>
        <v>0</v>
      </c>
      <c r="H66" s="227">
        <f>SUM(H56:H56)</f>
        <v>0</v>
      </c>
      <c r="I66" s="229">
        <f>IFERROR(H66/H$60, 0)</f>
        <v>0</v>
      </c>
      <c r="K66" s="227">
        <f>SUM(K56:K56)</f>
        <v>0</v>
      </c>
      <c r="L66" s="229">
        <f>IFERROR(K66/K$60, 0)</f>
        <v>0</v>
      </c>
      <c r="N66" s="227">
        <f>SUM(N56:N56)</f>
        <v>0</v>
      </c>
      <c r="O66" s="229">
        <f>IFERROR(N66/N$60, 0)</f>
        <v>0</v>
      </c>
    </row>
    <row r="67" spans="1:19" s="180" customFormat="1">
      <c r="A67" s="230" t="s">
        <v>348</v>
      </c>
      <c r="B67" s="221">
        <f>B62-B66</f>
        <v>0</v>
      </c>
      <c r="C67" s="222">
        <f>IFERROR(B67/B$60, 0)</f>
        <v>0</v>
      </c>
      <c r="D67" s="179"/>
      <c r="E67" s="221">
        <f>E62-E66</f>
        <v>0</v>
      </c>
      <c r="F67" s="231">
        <f>IFERROR(E67/E$60, 0)</f>
        <v>0</v>
      </c>
      <c r="G67" s="179"/>
      <c r="H67" s="221">
        <f>H62-H66</f>
        <v>0</v>
      </c>
      <c r="I67" s="231">
        <f>IFERROR(H67/H$60, 0)</f>
        <v>0</v>
      </c>
      <c r="J67" s="179"/>
      <c r="K67" s="221">
        <f>K62-K66</f>
        <v>0</v>
      </c>
      <c r="L67" s="231">
        <f>IFERROR(K67/K$60, 0)</f>
        <v>0</v>
      </c>
      <c r="M67" s="179"/>
      <c r="N67" s="221">
        <f>N62-N66</f>
        <v>0</v>
      </c>
      <c r="O67" s="231">
        <f>IFERROR(N67/N$60, 0)</f>
        <v>0</v>
      </c>
      <c r="P67" s="179"/>
      <c r="Q67" s="179"/>
      <c r="R67" s="179"/>
      <c r="S67" s="179"/>
    </row>
    <row r="68" spans="1:19" s="118" customFormat="1" ht="11" outlineLevel="1">
      <c r="A68" s="130"/>
      <c r="B68" s="152">
        <f>SUM(E68,H68,K68,N68)</f>
        <v>0</v>
      </c>
      <c r="E68" s="131"/>
      <c r="H68" s="131"/>
      <c r="K68" s="131"/>
      <c r="N68" s="131"/>
    </row>
    <row r="69" spans="1:19" s="118" customFormat="1" ht="11" outlineLevel="1">
      <c r="A69" s="130"/>
      <c r="B69" s="152">
        <f>SUM(E69,H69,K69,N69)</f>
        <v>0</v>
      </c>
      <c r="E69" s="131"/>
      <c r="H69" s="131"/>
      <c r="K69" s="131"/>
      <c r="N69" s="131"/>
    </row>
    <row r="70" spans="1:19" s="118" customFormat="1" ht="11" outlineLevel="1">
      <c r="A70" s="130"/>
      <c r="B70" s="152">
        <f>SUM(E70,H70,K70,N70)</f>
        <v>0</v>
      </c>
      <c r="E70" s="131"/>
      <c r="H70" s="131"/>
      <c r="K70" s="131"/>
      <c r="N70" s="131"/>
    </row>
    <row r="71" spans="1:19" s="118" customFormat="1" ht="11" outlineLevel="1">
      <c r="A71" s="130"/>
      <c r="B71" s="152"/>
      <c r="E71" s="131"/>
      <c r="H71" s="131"/>
      <c r="K71" s="131"/>
      <c r="N71" s="131"/>
    </row>
    <row r="72" spans="1:19" s="118" customFormat="1" ht="11" outlineLevel="1">
      <c r="A72" s="130"/>
      <c r="B72" s="152">
        <f>SUM(E72,H72,K72,N72)</f>
        <v>0</v>
      </c>
      <c r="E72" s="131"/>
      <c r="H72" s="131"/>
      <c r="K72" s="131"/>
      <c r="N72" s="131"/>
    </row>
    <row r="73" spans="1:19" s="118" customFormat="1" ht="11" outlineLevel="1">
      <c r="A73" s="130" t="s">
        <v>566</v>
      </c>
      <c r="B73" s="152">
        <f>SUM(E73,H73,K73,N73)</f>
        <v>0</v>
      </c>
      <c r="E73" s="131"/>
      <c r="H73" s="131"/>
      <c r="K73" s="131"/>
      <c r="N73" s="131"/>
    </row>
    <row r="74" spans="1:19">
      <c r="A74" s="153" t="s">
        <v>509</v>
      </c>
      <c r="B74" s="154">
        <f>SUM(B68:B73)</f>
        <v>0</v>
      </c>
      <c r="C74" s="118"/>
      <c r="D74" s="118"/>
      <c r="E74" s="154">
        <f>SUM(E68:E73)</f>
        <v>0</v>
      </c>
      <c r="F74" s="118"/>
      <c r="G74" s="118"/>
      <c r="H74" s="154">
        <f>SUM(H68:H73)</f>
        <v>0</v>
      </c>
      <c r="I74" s="118"/>
      <c r="J74" s="118"/>
      <c r="K74" s="154">
        <f>SUM(K68:K73)</f>
        <v>0</v>
      </c>
      <c r="M74" s="118"/>
      <c r="N74" s="154">
        <f>SUM(N68:N73)</f>
        <v>0</v>
      </c>
      <c r="O74" s="118"/>
    </row>
    <row r="75" spans="1:19" s="118" customFormat="1" ht="11" outlineLevel="1">
      <c r="A75" s="155"/>
      <c r="B75" s="152">
        <f>SUM(E75,H75,K75,N75)</f>
        <v>0</v>
      </c>
      <c r="E75" s="156"/>
      <c r="H75" s="156"/>
      <c r="K75" s="156"/>
      <c r="N75" s="156"/>
    </row>
    <row r="76" spans="1:19" s="118" customFormat="1" ht="11" outlineLevel="1">
      <c r="A76" s="155"/>
      <c r="B76" s="152">
        <f>SUM(E76,H76,K76,N76)</f>
        <v>0</v>
      </c>
      <c r="E76" s="156"/>
      <c r="H76" s="156"/>
      <c r="K76" s="156"/>
      <c r="N76" s="156"/>
    </row>
    <row r="77" spans="1:19" s="118" customFormat="1" ht="11" outlineLevel="1">
      <c r="A77" s="155"/>
      <c r="B77" s="152">
        <f>SUM(E77,H77,K77,N77)</f>
        <v>0</v>
      </c>
      <c r="E77" s="156"/>
      <c r="H77" s="156"/>
      <c r="K77" s="156"/>
      <c r="N77" s="156"/>
    </row>
    <row r="78" spans="1:19" s="118" customFormat="1" ht="11" outlineLevel="1">
      <c r="A78" s="155"/>
      <c r="B78" s="152"/>
      <c r="E78" s="156"/>
      <c r="H78" s="156"/>
      <c r="K78" s="156"/>
      <c r="N78" s="156"/>
    </row>
    <row r="79" spans="1:19" s="118" customFormat="1" ht="11" outlineLevel="1">
      <c r="A79" s="155"/>
      <c r="B79" s="152">
        <f>SUM(E79,H79,K79,N79)</f>
        <v>0</v>
      </c>
      <c r="E79" s="156"/>
      <c r="H79" s="156"/>
      <c r="K79" s="156"/>
      <c r="N79" s="156"/>
    </row>
    <row r="80" spans="1:19" s="118" customFormat="1" ht="11" outlineLevel="1">
      <c r="A80" s="155" t="s">
        <v>567</v>
      </c>
      <c r="B80" s="152">
        <f>SUM(E80,H80,K80,N80)</f>
        <v>0</v>
      </c>
      <c r="E80" s="156"/>
      <c r="H80" s="156"/>
      <c r="K80" s="156"/>
      <c r="N80" s="156"/>
    </row>
    <row r="81" spans="1:19">
      <c r="A81" s="157" t="s">
        <v>510</v>
      </c>
      <c r="B81" s="158">
        <f>SUM(B75:B80)</f>
        <v>0</v>
      </c>
      <c r="C81" s="118"/>
      <c r="D81" s="118"/>
      <c r="E81" s="158">
        <f>SUM(E75:E80)</f>
        <v>0</v>
      </c>
      <c r="F81" s="118"/>
      <c r="G81" s="118"/>
      <c r="H81" s="158">
        <f>SUM(H75:H80)</f>
        <v>0</v>
      </c>
      <c r="I81" s="118"/>
      <c r="J81" s="118"/>
      <c r="K81" s="158">
        <f>SUM(K75:K80)</f>
        <v>0</v>
      </c>
      <c r="M81" s="118"/>
      <c r="N81" s="158">
        <f>SUM(N75:N80)</f>
        <v>0</v>
      </c>
      <c r="O81" s="118"/>
    </row>
    <row r="82" spans="1:19" s="118" customFormat="1" ht="11" outlineLevel="1">
      <c r="A82" s="130"/>
      <c r="B82" s="152">
        <f>SUM(E82,H82,K82,N82)</f>
        <v>0</v>
      </c>
      <c r="E82" s="131"/>
      <c r="H82" s="131"/>
      <c r="K82" s="131"/>
      <c r="N82" s="131"/>
    </row>
    <row r="83" spans="1:19" s="118" customFormat="1" ht="11" outlineLevel="1">
      <c r="A83" s="130"/>
      <c r="B83" s="152">
        <f>SUM(E83,H83,K83,N83)</f>
        <v>0</v>
      </c>
      <c r="E83" s="131"/>
      <c r="H83" s="131"/>
      <c r="K83" s="131"/>
      <c r="N83" s="131"/>
    </row>
    <row r="84" spans="1:19" s="118" customFormat="1" ht="11" outlineLevel="1">
      <c r="A84" s="130"/>
      <c r="B84" s="152">
        <f>SUM(E84,H84,K84,N84)</f>
        <v>0</v>
      </c>
      <c r="E84" s="131"/>
      <c r="H84" s="131"/>
      <c r="K84" s="131"/>
      <c r="N84" s="131"/>
    </row>
    <row r="85" spans="1:19" s="118" customFormat="1" ht="11" outlineLevel="1">
      <c r="A85" s="130"/>
      <c r="B85" s="152"/>
      <c r="E85" s="131"/>
      <c r="H85" s="131"/>
      <c r="K85" s="131"/>
      <c r="N85" s="131"/>
    </row>
    <row r="86" spans="1:19" s="118" customFormat="1" ht="11" outlineLevel="1">
      <c r="A86" s="130"/>
      <c r="B86" s="152">
        <f>SUM(E86,H86,K86,N86)</f>
        <v>0</v>
      </c>
      <c r="E86" s="131"/>
      <c r="H86" s="131"/>
      <c r="K86" s="131"/>
      <c r="N86" s="131"/>
    </row>
    <row r="87" spans="1:19" s="118" customFormat="1" ht="11" outlineLevel="1">
      <c r="A87" s="130" t="s">
        <v>568</v>
      </c>
      <c r="B87" s="152">
        <f>SUM(E87,H87,K87,N87)</f>
        <v>0</v>
      </c>
      <c r="E87" s="131"/>
      <c r="H87" s="131"/>
      <c r="K87" s="131"/>
      <c r="N87" s="131"/>
    </row>
    <row r="88" spans="1:19">
      <c r="A88" s="153" t="s">
        <v>511</v>
      </c>
      <c r="B88" s="154">
        <f>SUM(B82:B87)</f>
        <v>0</v>
      </c>
      <c r="C88" s="118"/>
      <c r="D88" s="118"/>
      <c r="E88" s="154">
        <f>SUM(E82:E87)</f>
        <v>0</v>
      </c>
      <c r="F88" s="118"/>
      <c r="G88" s="118"/>
      <c r="H88" s="154">
        <f>SUM(H82:H87)</f>
        <v>0</v>
      </c>
      <c r="I88" s="118"/>
      <c r="J88" s="118"/>
      <c r="K88" s="154">
        <f>SUM(K82:K87)</f>
        <v>0</v>
      </c>
      <c r="M88" s="118"/>
      <c r="N88" s="154">
        <f>SUM(N82:N87)</f>
        <v>0</v>
      </c>
      <c r="O88" s="118"/>
    </row>
    <row r="89" spans="1:19" s="234" customFormat="1" ht="19">
      <c r="A89" s="192" t="s">
        <v>532</v>
      </c>
      <c r="B89" s="232">
        <f>SUM(B74,B81,B88)</f>
        <v>0</v>
      </c>
      <c r="C89" s="233">
        <f>IFERROR(B89/B$67, 0)</f>
        <v>0</v>
      </c>
      <c r="D89" s="190"/>
      <c r="E89" s="232">
        <f>SUM(E74,E81,E88)</f>
        <v>0</v>
      </c>
      <c r="F89" s="233">
        <f>IFERROR(E89/E$67, 0)</f>
        <v>0</v>
      </c>
      <c r="G89" s="190"/>
      <c r="H89" s="232">
        <f>SUM(H74,H81,H88)</f>
        <v>0</v>
      </c>
      <c r="I89" s="233">
        <f>IFERROR(H89/H$67, 0)</f>
        <v>0</v>
      </c>
      <c r="J89" s="190"/>
      <c r="K89" s="232">
        <f>SUM(K74,K81,K88)</f>
        <v>0</v>
      </c>
      <c r="L89" s="233">
        <f>IFERROR(K89/K$67, 0)</f>
        <v>0</v>
      </c>
      <c r="M89" s="190"/>
      <c r="N89" s="232">
        <f>SUM(N74,N81,N88)</f>
        <v>0</v>
      </c>
      <c r="O89" s="233">
        <f>IFERROR(N89/N$67, 0)</f>
        <v>0</v>
      </c>
      <c r="P89" s="190"/>
      <c r="Q89" s="190"/>
      <c r="R89" s="190"/>
      <c r="S89" s="190"/>
    </row>
    <row r="90" spans="1:19" s="234" customFormat="1" ht="19">
      <c r="A90" s="192" t="s">
        <v>512</v>
      </c>
      <c r="B90" s="232">
        <f>B67-B89</f>
        <v>0</v>
      </c>
      <c r="C90" s="233">
        <f>IFERROR(B90/B$67, 0)</f>
        <v>0</v>
      </c>
      <c r="D90" s="190"/>
      <c r="E90" s="232">
        <f>E67-E89</f>
        <v>0</v>
      </c>
      <c r="F90" s="233">
        <f>IFERROR(E90/E$67, 0)</f>
        <v>0</v>
      </c>
      <c r="G90" s="190"/>
      <c r="H90" s="232">
        <f>H67-H89</f>
        <v>0</v>
      </c>
      <c r="I90" s="233">
        <f>IFERROR(H90/H$67, 0)</f>
        <v>0</v>
      </c>
      <c r="J90" s="190"/>
      <c r="K90" s="232">
        <f>K67-K89</f>
        <v>0</v>
      </c>
      <c r="L90" s="233">
        <f>IFERROR(K90/K$67, 0)</f>
        <v>0</v>
      </c>
      <c r="M90" s="190"/>
      <c r="N90" s="232">
        <f>N67-N89</f>
        <v>0</v>
      </c>
      <c r="O90" s="233">
        <f>IFERROR(N90/N$67, 0)</f>
        <v>0</v>
      </c>
      <c r="P90" s="190"/>
      <c r="Q90" s="190"/>
      <c r="R90" s="190"/>
      <c r="S90" s="190"/>
    </row>
  </sheetData>
  <sheetProtection sheet="1" insertColumns="0" insertRows="0"/>
  <mergeCells count="5">
    <mergeCell ref="P9:P10"/>
    <mergeCell ref="D9:D10"/>
    <mergeCell ref="G9:G10"/>
    <mergeCell ref="J9:J10"/>
    <mergeCell ref="M9:M10"/>
  </mergeCells>
  <pageMargins left="0.7" right="0.7" top="0.78740157499999996" bottom="0.78740157499999996" header="0.3" footer="0.3"/>
  <pageSetup paperSize="9" scale="55" fitToHeight="0" orientation="landscape" horizontalDpi="0" verticalDpi="0"/>
  <headerFooter>
    <oddFooter>&amp;R&amp;"Calibri,Standard"&amp;K000000last amendment: 17.05.2023 / ds
printed: &amp;D</oddFooter>
  </headerFooter>
  <ignoredErrors>
    <ignoredError sqref="B72:B73 B79:B80 B86:B87 B68 B75:B77 B82:B84" unlockedFormula="1"/>
    <ignoredError sqref="B81" formula="1"/>
  </ignoredErrors>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48C54-93DC-F548-AA51-C4772118A05D}">
  <sheetPr>
    <tabColor theme="5" tint="0.79998168889431442"/>
    <pageSetUpPr fitToPage="1"/>
  </sheetPr>
  <dimension ref="A1:I76"/>
  <sheetViews>
    <sheetView topLeftCell="A4" zoomScale="150" zoomScaleNormal="150" workbookViewId="0">
      <selection activeCell="A76" sqref="A76"/>
    </sheetView>
  </sheetViews>
  <sheetFormatPr baseColWidth="10" defaultColWidth="10.83203125" defaultRowHeight="16"/>
  <cols>
    <col min="1" max="1" width="8.1640625" style="95" customWidth="1"/>
    <col min="2" max="2" width="21.6640625" style="95" customWidth="1"/>
    <col min="3" max="3" width="40.5" style="95" customWidth="1"/>
    <col min="4" max="4" width="12.83203125" style="95" customWidth="1"/>
    <col min="5" max="5" width="8.5" style="95" bestFit="1" customWidth="1"/>
    <col min="6" max="6" width="7.83203125" style="95" bestFit="1" customWidth="1"/>
    <col min="7" max="7" width="12" style="95" customWidth="1"/>
    <col min="8" max="8" width="15" style="95" customWidth="1"/>
    <col min="9" max="9" width="44" style="95" bestFit="1" customWidth="1"/>
    <col min="10" max="16384" width="10.83203125" style="95"/>
  </cols>
  <sheetData>
    <row r="1" spans="1:9">
      <c r="C1" s="236" t="s">
        <v>526</v>
      </c>
      <c r="D1" s="237">
        <f>IFERROR('DIZH Budget Calculation'!A4, "noch ausfüllen")</f>
        <v>0</v>
      </c>
      <c r="E1" s="238"/>
      <c r="F1" s="238"/>
      <c r="G1" s="238"/>
      <c r="H1" s="238"/>
    </row>
    <row r="2" spans="1:9">
      <c r="C2" s="236" t="s">
        <v>317</v>
      </c>
      <c r="D2" s="237">
        <f>IFERROR('DIZH Budget Calculation'!A5, "noch ausfüllen")</f>
        <v>0</v>
      </c>
      <c r="E2" s="238"/>
      <c r="F2" s="238"/>
      <c r="G2" s="238"/>
      <c r="H2" s="238"/>
    </row>
    <row r="3" spans="1:9">
      <c r="C3" s="236" t="s">
        <v>318</v>
      </c>
      <c r="D3" s="237">
        <f>IFERROR('DIZH Budget Calculation'!A6, "noch ausfüllen")</f>
        <v>0</v>
      </c>
      <c r="E3" s="238"/>
      <c r="F3" s="238"/>
      <c r="G3" s="238"/>
      <c r="H3" s="238"/>
    </row>
    <row r="4" spans="1:9">
      <c r="C4" s="236" t="s">
        <v>527</v>
      </c>
      <c r="D4" s="237">
        <f>IFERROR('DIZH Budget Calculation'!E5, "noch ausfüllen")</f>
        <v>60</v>
      </c>
      <c r="E4" s="238"/>
      <c r="F4" s="238"/>
      <c r="G4" s="238"/>
      <c r="H4" s="238"/>
    </row>
    <row r="6" spans="1:9" s="179" customFormat="1">
      <c r="A6" s="257" t="s">
        <v>352</v>
      </c>
    </row>
    <row r="7" spans="1:9" s="179" customFormat="1">
      <c r="A7" s="257" t="s">
        <v>353</v>
      </c>
    </row>
    <row r="8" spans="1:9" s="179" customFormat="1">
      <c r="A8" s="257" t="s">
        <v>354</v>
      </c>
    </row>
    <row r="9" spans="1:9" s="179" customFormat="1">
      <c r="A9" s="257" t="s">
        <v>351</v>
      </c>
    </row>
    <row r="11" spans="1:9" s="260" customFormat="1" ht="33" customHeight="1">
      <c r="A11" s="258" t="s">
        <v>12</v>
      </c>
      <c r="B11" s="258" t="s">
        <v>43</v>
      </c>
      <c r="C11" s="258" t="s">
        <v>355</v>
      </c>
      <c r="D11" s="258" t="s">
        <v>356</v>
      </c>
      <c r="E11" s="259" t="s">
        <v>357</v>
      </c>
      <c r="F11" s="259" t="s">
        <v>359</v>
      </c>
      <c r="G11" s="259" t="s">
        <v>360</v>
      </c>
      <c r="H11" s="259" t="s">
        <v>361</v>
      </c>
    </row>
    <row r="12" spans="1:9" s="179" customFormat="1">
      <c r="A12" s="261" t="s">
        <v>14</v>
      </c>
      <c r="B12" s="261"/>
      <c r="C12" s="262"/>
      <c r="D12" s="261"/>
      <c r="E12" s="263"/>
      <c r="F12" s="261"/>
      <c r="G12" s="264">
        <f>IFERROR(VLOOKUP(C12,UZH_Personal_2023!A$4:L$11, 5,FALSE),)</f>
        <v>0</v>
      </c>
      <c r="H12" s="265">
        <f t="shared" ref="H12:H23" si="0">G12*E12*F12/12</f>
        <v>0</v>
      </c>
      <c r="I12" s="235" t="s">
        <v>362</v>
      </c>
    </row>
    <row r="13" spans="1:9" s="179" customFormat="1">
      <c r="A13" s="261" t="s">
        <v>14</v>
      </c>
      <c r="B13" s="266"/>
      <c r="C13" s="262"/>
      <c r="D13" s="266"/>
      <c r="E13" s="263"/>
      <c r="F13" s="261"/>
      <c r="G13" s="264">
        <f>IFERROR(VLOOKUP(C13,UZH_Personal_2023!A$4:L$11, 5,FALSE),)</f>
        <v>0</v>
      </c>
      <c r="H13" s="265">
        <f t="shared" si="0"/>
        <v>0</v>
      </c>
      <c r="I13" s="235" t="s">
        <v>362</v>
      </c>
    </row>
    <row r="14" spans="1:9" s="179" customFormat="1">
      <c r="A14" s="261" t="s">
        <v>14</v>
      </c>
      <c r="B14" s="266"/>
      <c r="C14" s="262"/>
      <c r="D14" s="266"/>
      <c r="E14" s="263"/>
      <c r="F14" s="261"/>
      <c r="G14" s="264">
        <f>IFERROR(VLOOKUP(C14,UZH_Personal_2023!A$4:L$11, 5,FALSE),)</f>
        <v>0</v>
      </c>
      <c r="H14" s="265">
        <f t="shared" si="0"/>
        <v>0</v>
      </c>
      <c r="I14" s="235" t="s">
        <v>362</v>
      </c>
    </row>
    <row r="15" spans="1:9" s="179" customFormat="1">
      <c r="A15" s="261" t="s">
        <v>14</v>
      </c>
      <c r="B15" s="266"/>
      <c r="C15" s="262"/>
      <c r="D15" s="266"/>
      <c r="E15" s="263"/>
      <c r="F15" s="261"/>
      <c r="G15" s="264">
        <f>IFERROR(VLOOKUP(C15,UZH_Personal_2023!A$4:L$11, 5,FALSE),)</f>
        <v>0</v>
      </c>
      <c r="H15" s="265">
        <f t="shared" si="0"/>
        <v>0</v>
      </c>
      <c r="I15" s="235" t="s">
        <v>362</v>
      </c>
    </row>
    <row r="16" spans="1:9" s="179" customFormat="1">
      <c r="A16" s="261" t="s">
        <v>14</v>
      </c>
      <c r="B16" s="266"/>
      <c r="C16" s="262"/>
      <c r="D16" s="266"/>
      <c r="E16" s="263"/>
      <c r="F16" s="261"/>
      <c r="G16" s="264">
        <f>IFERROR(VLOOKUP(C16,UZH_Personal_2023!A$4:L$11, 5,FALSE),)</f>
        <v>0</v>
      </c>
      <c r="H16" s="265">
        <f t="shared" si="0"/>
        <v>0</v>
      </c>
      <c r="I16" s="235" t="s">
        <v>362</v>
      </c>
    </row>
    <row r="17" spans="1:9" s="179" customFormat="1">
      <c r="A17" s="261" t="s">
        <v>14</v>
      </c>
      <c r="B17" s="266"/>
      <c r="C17" s="262"/>
      <c r="D17" s="266"/>
      <c r="E17" s="263"/>
      <c r="F17" s="261"/>
      <c r="G17" s="264">
        <f>IFERROR(VLOOKUP(C17,UZH_Personal_2023!A$4:L$11, 5,FALSE),)</f>
        <v>0</v>
      </c>
      <c r="H17" s="265">
        <f t="shared" si="0"/>
        <v>0</v>
      </c>
      <c r="I17" s="235" t="s">
        <v>362</v>
      </c>
    </row>
    <row r="18" spans="1:9" s="179" customFormat="1">
      <c r="A18" s="261" t="s">
        <v>14</v>
      </c>
      <c r="B18" s="266"/>
      <c r="C18" s="262"/>
      <c r="D18" s="266"/>
      <c r="E18" s="263"/>
      <c r="F18" s="261"/>
      <c r="G18" s="267"/>
      <c r="H18" s="265">
        <f t="shared" si="0"/>
        <v>0</v>
      </c>
      <c r="I18" s="235" t="s">
        <v>363</v>
      </c>
    </row>
    <row r="19" spans="1:9" s="179" customFormat="1">
      <c r="A19" s="261" t="s">
        <v>14</v>
      </c>
      <c r="B19" s="266"/>
      <c r="C19" s="262"/>
      <c r="D19" s="266"/>
      <c r="E19" s="263"/>
      <c r="F19" s="261"/>
      <c r="G19" s="267"/>
      <c r="H19" s="265">
        <f t="shared" ref="H19" si="1">G19*E19*F19/12</f>
        <v>0</v>
      </c>
      <c r="I19" s="235" t="s">
        <v>363</v>
      </c>
    </row>
    <row r="20" spans="1:9" s="179" customFormat="1">
      <c r="A20" s="261" t="s">
        <v>14</v>
      </c>
      <c r="B20" s="266"/>
      <c r="C20" s="262"/>
      <c r="D20" s="266"/>
      <c r="E20" s="263"/>
      <c r="F20" s="261"/>
      <c r="G20" s="267"/>
      <c r="H20" s="265">
        <f t="shared" si="0"/>
        <v>0</v>
      </c>
      <c r="I20" s="235" t="s">
        <v>363</v>
      </c>
    </row>
    <row r="21" spans="1:9" s="179" customFormat="1">
      <c r="A21" s="261" t="s">
        <v>14</v>
      </c>
      <c r="B21" s="266"/>
      <c r="C21" s="262"/>
      <c r="D21" s="266"/>
      <c r="E21" s="263"/>
      <c r="F21" s="261"/>
      <c r="G21" s="267"/>
      <c r="H21" s="265">
        <f t="shared" ref="H21" si="2">G21*E21*F21/12</f>
        <v>0</v>
      </c>
      <c r="I21" s="235" t="s">
        <v>363</v>
      </c>
    </row>
    <row r="22" spans="1:9" s="179" customFormat="1">
      <c r="A22" s="261" t="s">
        <v>14</v>
      </c>
      <c r="B22" s="266"/>
      <c r="C22" s="262"/>
      <c r="D22" s="266"/>
      <c r="E22" s="263"/>
      <c r="F22" s="261"/>
      <c r="G22" s="267"/>
      <c r="H22" s="265">
        <f t="shared" si="0"/>
        <v>0</v>
      </c>
      <c r="I22" s="235" t="s">
        <v>363</v>
      </c>
    </row>
    <row r="23" spans="1:9" s="179" customFormat="1">
      <c r="A23" s="261" t="s">
        <v>14</v>
      </c>
      <c r="B23" s="266"/>
      <c r="C23" s="262"/>
      <c r="D23" s="266"/>
      <c r="E23" s="263"/>
      <c r="F23" s="261"/>
      <c r="G23" s="267"/>
      <c r="H23" s="265">
        <f t="shared" si="0"/>
        <v>0</v>
      </c>
      <c r="I23" s="235" t="s">
        <v>363</v>
      </c>
    </row>
    <row r="24" spans="1:9" s="179" customFormat="1" ht="11" customHeight="1">
      <c r="A24" s="268" t="s">
        <v>556</v>
      </c>
    </row>
    <row r="25" spans="1:9" s="191" customFormat="1" ht="19">
      <c r="A25" s="253" t="s">
        <v>365</v>
      </c>
      <c r="B25" s="254"/>
      <c r="C25" s="253"/>
      <c r="D25" s="254"/>
      <c r="E25" s="255"/>
      <c r="F25" s="253"/>
      <c r="G25" s="256"/>
      <c r="H25" s="256">
        <f>SUM(H12:H24)</f>
        <v>0</v>
      </c>
    </row>
    <row r="28" spans="1:9" s="260" customFormat="1" ht="33" customHeight="1">
      <c r="A28" s="258" t="s">
        <v>12</v>
      </c>
      <c r="B28" s="258" t="s">
        <v>43</v>
      </c>
      <c r="C28" s="258" t="s">
        <v>355</v>
      </c>
      <c r="D28" s="258" t="s">
        <v>356</v>
      </c>
      <c r="E28" s="259" t="s">
        <v>358</v>
      </c>
      <c r="F28" s="259"/>
      <c r="G28" s="259" t="s">
        <v>370</v>
      </c>
      <c r="H28" s="259" t="s">
        <v>361</v>
      </c>
    </row>
    <row r="29" spans="1:9" s="179" customFormat="1">
      <c r="A29" s="261" t="s">
        <v>13</v>
      </c>
      <c r="B29" s="261"/>
      <c r="C29" s="269"/>
      <c r="D29" s="261"/>
      <c r="E29" s="270"/>
      <c r="F29" s="271"/>
      <c r="G29" s="272">
        <f>IFERROR(VLOOKUP(C29,ZHAW_Personal!A$4:D$8, 2,FALSE),)</f>
        <v>0</v>
      </c>
      <c r="H29" s="265">
        <f>G29*E29</f>
        <v>0</v>
      </c>
      <c r="I29" s="235" t="s">
        <v>362</v>
      </c>
    </row>
    <row r="30" spans="1:9" s="179" customFormat="1">
      <c r="A30" s="261" t="s">
        <v>13</v>
      </c>
      <c r="B30" s="266"/>
      <c r="C30" s="269"/>
      <c r="D30" s="266"/>
      <c r="E30" s="270"/>
      <c r="F30" s="271"/>
      <c r="G30" s="272">
        <f>IFERROR(VLOOKUP(C30,ZHAW_Personal!A$4:D$8, 2,FALSE),)</f>
        <v>0</v>
      </c>
      <c r="H30" s="265">
        <f t="shared" ref="H30:H40" si="3">G30*E30</f>
        <v>0</v>
      </c>
      <c r="I30" s="235" t="s">
        <v>362</v>
      </c>
    </row>
    <row r="31" spans="1:9" s="179" customFormat="1">
      <c r="A31" s="261" t="s">
        <v>13</v>
      </c>
      <c r="B31" s="266"/>
      <c r="C31" s="269"/>
      <c r="D31" s="266"/>
      <c r="E31" s="270"/>
      <c r="F31" s="271"/>
      <c r="G31" s="272">
        <f>IFERROR(VLOOKUP(C31,ZHAW_Personal!A$4:D$8, 2,FALSE),)</f>
        <v>0</v>
      </c>
      <c r="H31" s="265">
        <f t="shared" si="3"/>
        <v>0</v>
      </c>
      <c r="I31" s="235" t="s">
        <v>362</v>
      </c>
    </row>
    <row r="32" spans="1:9" s="179" customFormat="1">
      <c r="A32" s="261" t="s">
        <v>13</v>
      </c>
      <c r="B32" s="266"/>
      <c r="C32" s="269"/>
      <c r="D32" s="266"/>
      <c r="E32" s="270"/>
      <c r="F32" s="271"/>
      <c r="G32" s="272">
        <f>IFERROR(VLOOKUP(C32,ZHAW_Personal!A$4:D$8, 2,FALSE),)</f>
        <v>0</v>
      </c>
      <c r="H32" s="265">
        <f t="shared" si="3"/>
        <v>0</v>
      </c>
      <c r="I32" s="235" t="s">
        <v>362</v>
      </c>
    </row>
    <row r="33" spans="1:9" s="179" customFormat="1">
      <c r="A33" s="261" t="s">
        <v>13</v>
      </c>
      <c r="B33" s="266"/>
      <c r="C33" s="269"/>
      <c r="D33" s="266"/>
      <c r="E33" s="270"/>
      <c r="F33" s="271"/>
      <c r="G33" s="272">
        <f>IFERROR(VLOOKUP(C33,ZHAW_Personal!A$4:D$8, 2,FALSE),)</f>
        <v>0</v>
      </c>
      <c r="H33" s="265">
        <f t="shared" si="3"/>
        <v>0</v>
      </c>
      <c r="I33" s="235" t="s">
        <v>362</v>
      </c>
    </row>
    <row r="34" spans="1:9" s="179" customFormat="1">
      <c r="A34" s="261" t="s">
        <v>13</v>
      </c>
      <c r="B34" s="266"/>
      <c r="C34" s="269"/>
      <c r="D34" s="266"/>
      <c r="E34" s="270"/>
      <c r="F34" s="271"/>
      <c r="G34" s="272">
        <f>IFERROR(VLOOKUP(C34,ZHAW_Personal!A$4:D$8, 2,FALSE),)</f>
        <v>0</v>
      </c>
      <c r="H34" s="265">
        <f t="shared" si="3"/>
        <v>0</v>
      </c>
      <c r="I34" s="235" t="s">
        <v>362</v>
      </c>
    </row>
    <row r="35" spans="1:9" s="179" customFormat="1">
      <c r="A35" s="261" t="s">
        <v>13</v>
      </c>
      <c r="B35" s="266"/>
      <c r="C35" s="269"/>
      <c r="D35" s="266"/>
      <c r="E35" s="270"/>
      <c r="F35" s="271"/>
      <c r="G35" s="267"/>
      <c r="H35" s="265">
        <f t="shared" si="3"/>
        <v>0</v>
      </c>
      <c r="I35" s="235" t="s">
        <v>363</v>
      </c>
    </row>
    <row r="36" spans="1:9" s="179" customFormat="1">
      <c r="A36" s="261" t="s">
        <v>13</v>
      </c>
      <c r="B36" s="266"/>
      <c r="C36" s="269"/>
      <c r="D36" s="266"/>
      <c r="E36" s="270"/>
      <c r="F36" s="271"/>
      <c r="G36" s="267"/>
      <c r="H36" s="265">
        <f t="shared" si="3"/>
        <v>0</v>
      </c>
      <c r="I36" s="235" t="s">
        <v>363</v>
      </c>
    </row>
    <row r="37" spans="1:9" s="179" customFormat="1">
      <c r="A37" s="261" t="s">
        <v>13</v>
      </c>
      <c r="B37" s="266"/>
      <c r="C37" s="269"/>
      <c r="D37" s="266"/>
      <c r="E37" s="270"/>
      <c r="F37" s="271"/>
      <c r="G37" s="267"/>
      <c r="H37" s="265">
        <f t="shared" si="3"/>
        <v>0</v>
      </c>
      <c r="I37" s="235" t="s">
        <v>363</v>
      </c>
    </row>
    <row r="38" spans="1:9" s="179" customFormat="1">
      <c r="A38" s="261" t="s">
        <v>13</v>
      </c>
      <c r="B38" s="266"/>
      <c r="C38" s="269"/>
      <c r="D38" s="266"/>
      <c r="E38" s="270"/>
      <c r="F38" s="271"/>
      <c r="G38" s="267"/>
      <c r="H38" s="265">
        <f t="shared" si="3"/>
        <v>0</v>
      </c>
      <c r="I38" s="235" t="s">
        <v>363</v>
      </c>
    </row>
    <row r="39" spans="1:9" s="179" customFormat="1">
      <c r="A39" s="261" t="s">
        <v>13</v>
      </c>
      <c r="B39" s="266"/>
      <c r="C39" s="269"/>
      <c r="D39" s="266"/>
      <c r="E39" s="270"/>
      <c r="F39" s="271"/>
      <c r="G39" s="267"/>
      <c r="H39" s="265">
        <f t="shared" si="3"/>
        <v>0</v>
      </c>
      <c r="I39" s="235" t="s">
        <v>363</v>
      </c>
    </row>
    <row r="40" spans="1:9" s="179" customFormat="1">
      <c r="A40" s="261" t="s">
        <v>13</v>
      </c>
      <c r="B40" s="266"/>
      <c r="C40" s="269"/>
      <c r="D40" s="266"/>
      <c r="E40" s="270"/>
      <c r="F40" s="271"/>
      <c r="G40" s="267"/>
      <c r="H40" s="265">
        <f t="shared" si="3"/>
        <v>0</v>
      </c>
      <c r="I40" s="235" t="s">
        <v>363</v>
      </c>
    </row>
    <row r="41" spans="1:9" s="179" customFormat="1" ht="11" customHeight="1">
      <c r="A41" s="268" t="s">
        <v>557</v>
      </c>
    </row>
    <row r="42" spans="1:9" s="191" customFormat="1" ht="19">
      <c r="A42" s="253" t="s">
        <v>366</v>
      </c>
      <c r="B42" s="254"/>
      <c r="C42" s="253"/>
      <c r="D42" s="254"/>
      <c r="E42" s="255"/>
      <c r="F42" s="253"/>
      <c r="G42" s="256"/>
      <c r="H42" s="256">
        <f>SUM(H29:H41)</f>
        <v>0</v>
      </c>
    </row>
    <row r="45" spans="1:9" s="260" customFormat="1" ht="33" customHeight="1">
      <c r="A45" s="258" t="s">
        <v>12</v>
      </c>
      <c r="B45" s="258" t="s">
        <v>43</v>
      </c>
      <c r="C45" s="258" t="s">
        <v>355</v>
      </c>
      <c r="D45" s="258" t="s">
        <v>356</v>
      </c>
      <c r="E45" s="259" t="s">
        <v>357</v>
      </c>
      <c r="F45" s="259" t="s">
        <v>359</v>
      </c>
      <c r="G45" s="259" t="s">
        <v>360</v>
      </c>
      <c r="H45" s="259" t="s">
        <v>361</v>
      </c>
    </row>
    <row r="46" spans="1:9" s="179" customFormat="1">
      <c r="A46" s="261" t="s">
        <v>15</v>
      </c>
      <c r="B46" s="261"/>
      <c r="C46" s="269"/>
      <c r="D46" s="261"/>
      <c r="E46" s="263"/>
      <c r="F46" s="261"/>
      <c r="G46" s="264">
        <f>IFERROR(VLOOKUP(C46,ZHDK_Personal!A$4:F$14, 4,FALSE),)</f>
        <v>0</v>
      </c>
      <c r="H46" s="265">
        <f t="shared" ref="H46:H57" si="4">G46*E46*F46/12</f>
        <v>0</v>
      </c>
      <c r="I46" s="235" t="s">
        <v>362</v>
      </c>
    </row>
    <row r="47" spans="1:9" s="179" customFormat="1">
      <c r="A47" s="261" t="s">
        <v>15</v>
      </c>
      <c r="B47" s="266"/>
      <c r="C47" s="269"/>
      <c r="D47" s="266"/>
      <c r="E47" s="263"/>
      <c r="F47" s="261"/>
      <c r="G47" s="264">
        <f>IFERROR(VLOOKUP(C47,ZHDK_Personal!A$4:F$14, 4,FALSE),)</f>
        <v>0</v>
      </c>
      <c r="H47" s="265">
        <f t="shared" si="4"/>
        <v>0</v>
      </c>
      <c r="I47" s="235" t="s">
        <v>362</v>
      </c>
    </row>
    <row r="48" spans="1:9" s="179" customFormat="1">
      <c r="A48" s="261" t="s">
        <v>15</v>
      </c>
      <c r="B48" s="266"/>
      <c r="C48" s="269"/>
      <c r="D48" s="266"/>
      <c r="E48" s="263"/>
      <c r="F48" s="261"/>
      <c r="G48" s="264">
        <f>IFERROR(VLOOKUP(C48,ZHDK_Personal!A$4:F$14, 4,FALSE),)</f>
        <v>0</v>
      </c>
      <c r="H48" s="265">
        <f t="shared" si="4"/>
        <v>0</v>
      </c>
      <c r="I48" s="235" t="s">
        <v>362</v>
      </c>
    </row>
    <row r="49" spans="1:9" s="179" customFormat="1">
      <c r="A49" s="261" t="s">
        <v>15</v>
      </c>
      <c r="B49" s="266"/>
      <c r="C49" s="269"/>
      <c r="D49" s="266"/>
      <c r="E49" s="263"/>
      <c r="F49" s="261"/>
      <c r="G49" s="264">
        <f>IFERROR(VLOOKUP(C49,ZHDK_Personal!A$4:F$14, 4,FALSE),)</f>
        <v>0</v>
      </c>
      <c r="H49" s="265">
        <f t="shared" si="4"/>
        <v>0</v>
      </c>
      <c r="I49" s="235" t="s">
        <v>362</v>
      </c>
    </row>
    <row r="50" spans="1:9" s="179" customFormat="1">
      <c r="A50" s="261" t="s">
        <v>15</v>
      </c>
      <c r="B50" s="266"/>
      <c r="C50" s="269"/>
      <c r="D50" s="266"/>
      <c r="E50" s="263"/>
      <c r="F50" s="261"/>
      <c r="G50" s="264">
        <f>IFERROR(VLOOKUP(C50,ZHDK_Personal!A$4:F$14, 4,FALSE),)</f>
        <v>0</v>
      </c>
      <c r="H50" s="265">
        <f t="shared" si="4"/>
        <v>0</v>
      </c>
      <c r="I50" s="235" t="s">
        <v>362</v>
      </c>
    </row>
    <row r="51" spans="1:9" s="179" customFormat="1">
      <c r="A51" s="261" t="s">
        <v>15</v>
      </c>
      <c r="B51" s="266"/>
      <c r="C51" s="269"/>
      <c r="D51" s="266"/>
      <c r="E51" s="263"/>
      <c r="F51" s="261"/>
      <c r="G51" s="264">
        <f>IFERROR(VLOOKUP(C51,ZHDK_Personal!A$4:F$14, 4,FALSE),)</f>
        <v>0</v>
      </c>
      <c r="H51" s="265">
        <f t="shared" si="4"/>
        <v>0</v>
      </c>
      <c r="I51" s="235" t="s">
        <v>362</v>
      </c>
    </row>
    <row r="52" spans="1:9" s="179" customFormat="1">
      <c r="A52" s="261" t="s">
        <v>15</v>
      </c>
      <c r="B52" s="266"/>
      <c r="C52" s="269"/>
      <c r="D52" s="266"/>
      <c r="E52" s="263"/>
      <c r="F52" s="261"/>
      <c r="G52" s="267"/>
      <c r="H52" s="265">
        <f t="shared" ref="H52" si="5">G52*E52*F52/12</f>
        <v>0</v>
      </c>
      <c r="I52" s="235" t="s">
        <v>363</v>
      </c>
    </row>
    <row r="53" spans="1:9" s="179" customFormat="1">
      <c r="A53" s="261" t="s">
        <v>15</v>
      </c>
      <c r="B53" s="266"/>
      <c r="C53" s="269"/>
      <c r="D53" s="266"/>
      <c r="E53" s="263"/>
      <c r="F53" s="261"/>
      <c r="G53" s="267"/>
      <c r="H53" s="265">
        <f t="shared" si="4"/>
        <v>0</v>
      </c>
      <c r="I53" s="235" t="s">
        <v>363</v>
      </c>
    </row>
    <row r="54" spans="1:9" s="179" customFormat="1">
      <c r="A54" s="261" t="s">
        <v>15</v>
      </c>
      <c r="B54" s="266"/>
      <c r="C54" s="269"/>
      <c r="D54" s="266"/>
      <c r="E54" s="263"/>
      <c r="F54" s="261"/>
      <c r="G54" s="267"/>
      <c r="H54" s="265">
        <f t="shared" ref="H54" si="6">G54*E54*F54/12</f>
        <v>0</v>
      </c>
      <c r="I54" s="235" t="s">
        <v>363</v>
      </c>
    </row>
    <row r="55" spans="1:9" s="179" customFormat="1">
      <c r="A55" s="261" t="s">
        <v>15</v>
      </c>
      <c r="B55" s="266"/>
      <c r="C55" s="269"/>
      <c r="D55" s="266"/>
      <c r="E55" s="263"/>
      <c r="F55" s="261"/>
      <c r="G55" s="267"/>
      <c r="H55" s="265">
        <f t="shared" si="4"/>
        <v>0</v>
      </c>
      <c r="I55" s="235" t="s">
        <v>363</v>
      </c>
    </row>
    <row r="56" spans="1:9" s="179" customFormat="1">
      <c r="A56" s="261" t="s">
        <v>15</v>
      </c>
      <c r="B56" s="266"/>
      <c r="C56" s="269"/>
      <c r="D56" s="266"/>
      <c r="E56" s="263"/>
      <c r="F56" s="261"/>
      <c r="G56" s="267"/>
      <c r="H56" s="265">
        <f t="shared" si="4"/>
        <v>0</v>
      </c>
      <c r="I56" s="235" t="s">
        <v>363</v>
      </c>
    </row>
    <row r="57" spans="1:9" s="179" customFormat="1">
      <c r="A57" s="261" t="s">
        <v>15</v>
      </c>
      <c r="B57" s="266"/>
      <c r="C57" s="269"/>
      <c r="D57" s="266"/>
      <c r="E57" s="263"/>
      <c r="F57" s="261"/>
      <c r="G57" s="267"/>
      <c r="H57" s="265">
        <f t="shared" si="4"/>
        <v>0</v>
      </c>
      <c r="I57" s="235" t="s">
        <v>363</v>
      </c>
    </row>
    <row r="58" spans="1:9" s="179" customFormat="1" ht="11" customHeight="1">
      <c r="A58" s="268" t="s">
        <v>558</v>
      </c>
    </row>
    <row r="59" spans="1:9" s="191" customFormat="1" ht="19">
      <c r="A59" s="253" t="s">
        <v>367</v>
      </c>
      <c r="B59" s="254"/>
      <c r="C59" s="253"/>
      <c r="D59" s="254"/>
      <c r="E59" s="255"/>
      <c r="F59" s="253"/>
      <c r="G59" s="256"/>
      <c r="H59" s="256">
        <f>SUM(H46:H58)</f>
        <v>0</v>
      </c>
    </row>
    <row r="62" spans="1:9" s="111" customFormat="1" ht="33" customHeight="1">
      <c r="A62" s="109" t="s">
        <v>12</v>
      </c>
      <c r="B62" s="109" t="s">
        <v>43</v>
      </c>
      <c r="C62" s="109" t="s">
        <v>355</v>
      </c>
      <c r="D62" s="109" t="s">
        <v>356</v>
      </c>
      <c r="E62" s="110" t="s">
        <v>357</v>
      </c>
      <c r="F62" s="110" t="s">
        <v>359</v>
      </c>
      <c r="G62" s="110" t="s">
        <v>360</v>
      </c>
      <c r="H62" s="110" t="s">
        <v>361</v>
      </c>
    </row>
    <row r="63" spans="1:9">
      <c r="A63" s="112" t="s">
        <v>16</v>
      </c>
      <c r="B63" s="112"/>
      <c r="C63" s="113"/>
      <c r="D63" s="112"/>
      <c r="E63" s="114"/>
      <c r="F63" s="112"/>
      <c r="G63" s="115">
        <f>IFERROR(VLOOKUP(C63,PHZH_Personal_2023!A$6:D$11, 4,FALSE),)</f>
        <v>0</v>
      </c>
      <c r="H63" s="116">
        <f t="shared" ref="H63:H74" si="7">G63*E63*F63/12</f>
        <v>0</v>
      </c>
      <c r="I63" s="118" t="s">
        <v>362</v>
      </c>
    </row>
    <row r="64" spans="1:9">
      <c r="A64" s="112" t="s">
        <v>16</v>
      </c>
      <c r="B64" s="117"/>
      <c r="C64" s="113"/>
      <c r="D64" s="117"/>
      <c r="E64" s="114"/>
      <c r="F64" s="112"/>
      <c r="G64" s="115">
        <f>IFERROR(VLOOKUP(C64,PHZH_Personal_2023!A$6:D$11, 4,FALSE),)</f>
        <v>0</v>
      </c>
      <c r="H64" s="116">
        <f t="shared" si="7"/>
        <v>0</v>
      </c>
      <c r="I64" s="118" t="s">
        <v>362</v>
      </c>
    </row>
    <row r="65" spans="1:9">
      <c r="A65" s="112" t="s">
        <v>16</v>
      </c>
      <c r="B65" s="117"/>
      <c r="C65" s="113"/>
      <c r="D65" s="117"/>
      <c r="E65" s="114"/>
      <c r="F65" s="112"/>
      <c r="G65" s="115">
        <f>IFERROR(VLOOKUP(C65,PHZH_Personal_2023!A$6:D$11, 4,FALSE),)</f>
        <v>0</v>
      </c>
      <c r="H65" s="116">
        <f t="shared" si="7"/>
        <v>0</v>
      </c>
      <c r="I65" s="118" t="s">
        <v>362</v>
      </c>
    </row>
    <row r="66" spans="1:9">
      <c r="A66" s="112" t="s">
        <v>16</v>
      </c>
      <c r="B66" s="117"/>
      <c r="C66" s="113"/>
      <c r="D66" s="117"/>
      <c r="E66" s="114"/>
      <c r="F66" s="112"/>
      <c r="G66" s="115">
        <f>IFERROR(VLOOKUP(C66,PHZH_Personal_2023!A$6:D$11, 4,FALSE),)</f>
        <v>0</v>
      </c>
      <c r="H66" s="116">
        <f t="shared" si="7"/>
        <v>0</v>
      </c>
      <c r="I66" s="118" t="s">
        <v>362</v>
      </c>
    </row>
    <row r="67" spans="1:9">
      <c r="A67" s="112" t="s">
        <v>16</v>
      </c>
      <c r="B67" s="117"/>
      <c r="C67" s="113"/>
      <c r="D67" s="117"/>
      <c r="E67" s="114"/>
      <c r="F67" s="112"/>
      <c r="G67" s="115">
        <f>IFERROR(VLOOKUP(C67,PHZH_Personal_2023!A$6:D$11, 4,FALSE),)</f>
        <v>0</v>
      </c>
      <c r="H67" s="116">
        <f t="shared" si="7"/>
        <v>0</v>
      </c>
      <c r="I67" s="118" t="s">
        <v>362</v>
      </c>
    </row>
    <row r="68" spans="1:9">
      <c r="A68" s="112" t="s">
        <v>16</v>
      </c>
      <c r="B68" s="117"/>
      <c r="C68" s="113"/>
      <c r="D68" s="117"/>
      <c r="E68" s="114"/>
      <c r="F68" s="112"/>
      <c r="G68" s="115">
        <f>IFERROR(VLOOKUP(C68,PHZH_Personal_2023!A$6:D$11, 4,FALSE),)</f>
        <v>0</v>
      </c>
      <c r="H68" s="116">
        <f t="shared" ref="H68" si="8">G68*E68*F68/12</f>
        <v>0</v>
      </c>
      <c r="I68" s="118" t="s">
        <v>362</v>
      </c>
    </row>
    <row r="69" spans="1:9">
      <c r="A69" s="112" t="s">
        <v>16</v>
      </c>
      <c r="B69" s="117"/>
      <c r="C69" s="113"/>
      <c r="D69" s="117"/>
      <c r="E69" s="114"/>
      <c r="F69" s="112"/>
      <c r="G69" s="126"/>
      <c r="H69" s="116">
        <f t="shared" si="7"/>
        <v>0</v>
      </c>
      <c r="I69" s="118" t="s">
        <v>363</v>
      </c>
    </row>
    <row r="70" spans="1:9">
      <c r="A70" s="112" t="s">
        <v>16</v>
      </c>
      <c r="B70" s="117"/>
      <c r="C70" s="113"/>
      <c r="D70" s="117"/>
      <c r="E70" s="114"/>
      <c r="F70" s="112"/>
      <c r="G70" s="126"/>
      <c r="H70" s="116">
        <f t="shared" ref="H70" si="9">G70*E70*F70/12</f>
        <v>0</v>
      </c>
      <c r="I70" s="118" t="s">
        <v>363</v>
      </c>
    </row>
    <row r="71" spans="1:9">
      <c r="A71" s="112" t="s">
        <v>16</v>
      </c>
      <c r="B71" s="117"/>
      <c r="C71" s="113"/>
      <c r="D71" s="117"/>
      <c r="E71" s="114"/>
      <c r="F71" s="112"/>
      <c r="G71" s="126"/>
      <c r="H71" s="116">
        <f t="shared" si="7"/>
        <v>0</v>
      </c>
      <c r="I71" s="118" t="s">
        <v>363</v>
      </c>
    </row>
    <row r="72" spans="1:9">
      <c r="A72" s="112" t="s">
        <v>16</v>
      </c>
      <c r="B72" s="117"/>
      <c r="C72" s="113"/>
      <c r="D72" s="117"/>
      <c r="E72" s="114"/>
      <c r="F72" s="112"/>
      <c r="G72" s="126"/>
      <c r="H72" s="116">
        <f t="shared" si="7"/>
        <v>0</v>
      </c>
      <c r="I72" s="118" t="s">
        <v>363</v>
      </c>
    </row>
    <row r="73" spans="1:9">
      <c r="A73" s="112" t="s">
        <v>16</v>
      </c>
      <c r="B73" s="117"/>
      <c r="C73" s="113"/>
      <c r="D73" s="117"/>
      <c r="E73" s="114"/>
      <c r="F73" s="112"/>
      <c r="G73" s="126"/>
      <c r="H73" s="116">
        <f t="shared" si="7"/>
        <v>0</v>
      </c>
      <c r="I73" s="118" t="s">
        <v>363</v>
      </c>
    </row>
    <row r="74" spans="1:9">
      <c r="A74" s="112" t="s">
        <v>16</v>
      </c>
      <c r="B74" s="117"/>
      <c r="C74" s="113"/>
      <c r="D74" s="117"/>
      <c r="E74" s="114"/>
      <c r="F74" s="112"/>
      <c r="G74" s="126"/>
      <c r="H74" s="116">
        <f t="shared" si="7"/>
        <v>0</v>
      </c>
      <c r="I74" s="118" t="s">
        <v>363</v>
      </c>
    </row>
    <row r="75" spans="1:9" ht="11" customHeight="1">
      <c r="A75" s="268" t="s">
        <v>559</v>
      </c>
    </row>
    <row r="76" spans="1:9" s="191" customFormat="1" ht="19">
      <c r="A76" s="253" t="s">
        <v>364</v>
      </c>
      <c r="B76" s="254"/>
      <c r="C76" s="253"/>
      <c r="D76" s="254"/>
      <c r="E76" s="255"/>
      <c r="F76" s="253"/>
      <c r="G76" s="256"/>
      <c r="H76" s="256">
        <f>SUM(H63:H75)</f>
        <v>0</v>
      </c>
    </row>
  </sheetData>
  <sheetProtection sheet="1" objects="1" scenarios="1"/>
  <hyperlinks>
    <hyperlink ref="A9" location="'Personnel Costs'!A76" display="Calculation scheme PHZH" xr:uid="{8439509F-5114-4F4A-891C-287A1E1A76F9}"/>
    <hyperlink ref="A6" location="'Personnel Costs'!A25" display="Calculation scheme UZH" xr:uid="{5E5611FF-3F26-A341-97C4-40F2E2B57923}"/>
    <hyperlink ref="A7" location="'Personnel Costs'!A42" display="Calculation scheme ZHAW" xr:uid="{6DB74A47-5FA7-F045-A694-B99E35FA3FF5}"/>
    <hyperlink ref="A8" location="'Personnel Costs'!A59" display="Calculation scheme ZHdK" xr:uid="{11F7A300-C9C1-D147-B7EC-64BB1716ADAF}"/>
  </hyperlinks>
  <pageMargins left="0.7" right="0.7" top="0.78740157499999996" bottom="0.78740157499999996" header="0.3" footer="0.3"/>
  <pageSetup paperSize="9" scale="72" fitToHeight="0" orientation="landscape" horizontalDpi="0" verticalDpi="0"/>
  <headerFooter>
    <oddHeader>&amp;C&amp;"Helvetica Fett,Fett"&amp;16&amp;K000000Personnel costs</oddHeader>
    <oddFooter>&amp;C&amp;"Calibri,Standard"&amp;K000000&amp;P / &amp;N&amp;R&amp;"Calibri,Standard"&amp;K000000last amendment: 17.05.2023 / ds</oddFooter>
  </headerFooter>
  <legacyDrawing r:id="rId1"/>
  <extLst>
    <ext xmlns:x14="http://schemas.microsoft.com/office/spreadsheetml/2009/9/main" uri="{CCE6A557-97BC-4b89-ADB6-D9C93CAAB3DF}">
      <x14:dataValidations xmlns:xm="http://schemas.microsoft.com/office/excel/2006/main" count="5">
        <x14:dataValidation type="list" allowBlank="1" showInputMessage="1" xr:uid="{E1660230-C9C3-3043-A8E8-2CE7943DFEE7}">
          <x14:formula1>
            <xm:f>UZH_Personal_2023!$A$4:$A$11</xm:f>
          </x14:formula1>
          <xm:sqref>C12:C17</xm:sqref>
        </x14:dataValidation>
        <x14:dataValidation type="list" allowBlank="1" showInputMessage="1" xr:uid="{9E5D273B-34DB-804D-8BA0-B3A3BA32AD5A}">
          <x14:formula1>
            <xm:f>ZHAW_Personal!$A$4:$A$8</xm:f>
          </x14:formula1>
          <xm:sqref>C29:C34</xm:sqref>
        </x14:dataValidation>
        <x14:dataValidation type="list" allowBlank="1" showInputMessage="1" showErrorMessage="1" xr:uid="{14CAAE24-41E2-684E-AA22-540D57E92455}">
          <x14:formula1>
            <xm:f>ZHDK_Personal!$A$4:$A$13</xm:f>
          </x14:formula1>
          <xm:sqref>C75 C24 C41 C58</xm:sqref>
        </x14:dataValidation>
        <x14:dataValidation type="list" allowBlank="1" showInputMessage="1" xr:uid="{2BBA7C1F-0010-EA42-A65D-93B42AE46040}">
          <x14:formula1>
            <xm:f>PHZH_Personal_2023!$A$6:$A$11</xm:f>
          </x14:formula1>
          <xm:sqref>C63:C68</xm:sqref>
        </x14:dataValidation>
        <x14:dataValidation type="list" allowBlank="1" showInputMessage="1" xr:uid="{B51D7470-5B00-6447-A3E0-F82939383DA8}">
          <x14:formula1>
            <xm:f>ZHDK_Personal!$A$4:$A$13</xm:f>
          </x14:formula1>
          <xm:sqref>C46:C51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2411C-EBB6-5B49-A8BC-4335F5DA5ABF}">
  <sheetPr>
    <tabColor theme="9" tint="0.79998168889431442"/>
  </sheetPr>
  <dimension ref="A1:F19"/>
  <sheetViews>
    <sheetView zoomScale="150" zoomScaleNormal="150" workbookViewId="0">
      <selection activeCell="E11" sqref="E11"/>
    </sheetView>
  </sheetViews>
  <sheetFormatPr baseColWidth="10" defaultColWidth="10.83203125" defaultRowHeight="13"/>
  <cols>
    <col min="1" max="1" width="49.5" style="7" bestFit="1" customWidth="1"/>
    <col min="2" max="2" width="8.5" style="7" bestFit="1" customWidth="1"/>
    <col min="3" max="3" width="12.5" style="7" bestFit="1" customWidth="1"/>
    <col min="4" max="4" width="7" style="7" customWidth="1"/>
    <col min="5" max="5" width="16.83203125" style="7" bestFit="1" customWidth="1"/>
    <col min="6" max="6" width="47" style="7" bestFit="1" customWidth="1"/>
    <col min="7" max="16384" width="10.83203125" style="7"/>
  </cols>
  <sheetData>
    <row r="1" spans="1:6" s="133" customFormat="1" ht="26">
      <c r="A1" s="239" t="s">
        <v>533</v>
      </c>
      <c r="B1" s="239"/>
      <c r="C1" s="239"/>
      <c r="D1" s="239"/>
      <c r="E1" s="239"/>
      <c r="F1" s="239"/>
    </row>
    <row r="2" spans="1:6" ht="15">
      <c r="A2" s="13"/>
      <c r="B2" s="13"/>
      <c r="C2" s="136"/>
      <c r="D2" s="14"/>
      <c r="E2" s="14"/>
    </row>
    <row r="3" spans="1:6" s="244" customFormat="1" ht="16">
      <c r="A3" s="240" t="s">
        <v>50</v>
      </c>
      <c r="B3" s="241" t="s">
        <v>274</v>
      </c>
      <c r="C3" s="242" t="s">
        <v>272</v>
      </c>
      <c r="D3" s="241" t="s">
        <v>534</v>
      </c>
      <c r="E3" s="243" t="s">
        <v>300</v>
      </c>
    </row>
    <row r="4" spans="1:6" s="248" customFormat="1">
      <c r="A4" s="245"/>
      <c r="B4" s="245"/>
      <c r="C4" s="245"/>
      <c r="D4" s="246"/>
      <c r="E4" s="247"/>
    </row>
    <row r="5" spans="1:6" s="248" customFormat="1">
      <c r="A5" s="245" t="s">
        <v>535</v>
      </c>
      <c r="B5" s="249">
        <v>1</v>
      </c>
      <c r="C5" s="250">
        <v>64266</v>
      </c>
      <c r="D5" s="249">
        <v>0.14000000000000001</v>
      </c>
      <c r="E5" s="247">
        <f t="shared" ref="E5:E11" si="0">+C5/B5*(100%+D5)</f>
        <v>73263.240000000005</v>
      </c>
      <c r="F5" s="245"/>
    </row>
    <row r="6" spans="1:6" s="248" customFormat="1">
      <c r="A6" s="245" t="s">
        <v>536</v>
      </c>
      <c r="B6" s="249">
        <v>1</v>
      </c>
      <c r="C6" s="250">
        <v>74427</v>
      </c>
      <c r="D6" s="249">
        <v>0.14000000000000001</v>
      </c>
      <c r="E6" s="247">
        <f t="shared" si="0"/>
        <v>84846.780000000013</v>
      </c>
      <c r="F6" s="245"/>
    </row>
    <row r="7" spans="1:6" s="248" customFormat="1">
      <c r="A7" s="245" t="s">
        <v>537</v>
      </c>
      <c r="B7" s="249">
        <v>0.6</v>
      </c>
      <c r="C7" s="250">
        <v>48686.400000000001</v>
      </c>
      <c r="D7" s="251">
        <v>0.14499999999999999</v>
      </c>
      <c r="E7" s="247">
        <f t="shared" si="0"/>
        <v>92909.88</v>
      </c>
      <c r="F7" s="245"/>
    </row>
    <row r="8" spans="1:6" s="248" customFormat="1">
      <c r="A8" s="245" t="s">
        <v>538</v>
      </c>
      <c r="B8" s="249">
        <v>0.6</v>
      </c>
      <c r="C8" s="250">
        <v>50238.9</v>
      </c>
      <c r="D8" s="251">
        <v>0.14499999999999999</v>
      </c>
      <c r="E8" s="247">
        <f t="shared" si="0"/>
        <v>95872.567500000005</v>
      </c>
      <c r="F8" s="245"/>
    </row>
    <row r="9" spans="1:6" s="248" customFormat="1">
      <c r="A9" s="245" t="s">
        <v>539</v>
      </c>
      <c r="B9" s="249">
        <v>0.6</v>
      </c>
      <c r="C9" s="250">
        <v>51791.4</v>
      </c>
      <c r="D9" s="251">
        <v>0.14499999999999999</v>
      </c>
      <c r="E9" s="247">
        <f t="shared" si="0"/>
        <v>98835.255000000005</v>
      </c>
      <c r="F9" s="245"/>
    </row>
    <row r="10" spans="1:6" s="248" customFormat="1">
      <c r="A10" s="245" t="s">
        <v>540</v>
      </c>
      <c r="B10" s="249">
        <v>1</v>
      </c>
      <c r="C10" s="250">
        <v>94064</v>
      </c>
      <c r="D10" s="249">
        <v>0.15</v>
      </c>
      <c r="E10" s="247">
        <f t="shared" si="0"/>
        <v>108173.59999999999</v>
      </c>
      <c r="F10" s="245"/>
    </row>
    <row r="11" spans="1:6" s="248" customFormat="1">
      <c r="A11" s="245" t="s">
        <v>299</v>
      </c>
      <c r="B11" s="249">
        <v>1</v>
      </c>
      <c r="C11" s="250">
        <v>100240</v>
      </c>
      <c r="D11" s="249">
        <v>0.15</v>
      </c>
      <c r="E11" s="247">
        <f t="shared" si="0"/>
        <v>115275.99999999999</v>
      </c>
      <c r="F11" s="245"/>
    </row>
    <row r="12" spans="1:6">
      <c r="A12" s="17"/>
      <c r="B12" s="17"/>
      <c r="C12" s="17"/>
      <c r="D12" s="252"/>
      <c r="E12" s="20"/>
    </row>
    <row r="13" spans="1:6">
      <c r="A13" s="17"/>
      <c r="B13" s="17"/>
      <c r="C13" s="17"/>
      <c r="D13" s="252"/>
      <c r="E13" s="20"/>
    </row>
    <row r="14" spans="1:6">
      <c r="A14" s="17"/>
      <c r="B14" s="17"/>
      <c r="C14" s="17"/>
      <c r="D14" s="252"/>
      <c r="E14" s="20"/>
    </row>
    <row r="15" spans="1:6">
      <c r="A15" s="17"/>
      <c r="B15" s="17"/>
      <c r="C15" s="17"/>
      <c r="D15" s="252"/>
      <c r="E15" s="20"/>
    </row>
    <row r="16" spans="1:6">
      <c r="A16" s="17"/>
      <c r="B16" s="17"/>
      <c r="C16" s="17"/>
      <c r="D16" s="252"/>
      <c r="E16" s="20"/>
    </row>
    <row r="17" spans="1:6">
      <c r="A17" s="23"/>
      <c r="B17" s="23"/>
      <c r="C17" s="23"/>
      <c r="D17" s="252"/>
      <c r="E17" s="26"/>
    </row>
    <row r="18" spans="1:6" s="133" customFormat="1" ht="16">
      <c r="C18" s="132"/>
      <c r="F18" s="176"/>
    </row>
    <row r="19" spans="1:6" s="133" customFormat="1" ht="16">
      <c r="C19" s="132"/>
    </row>
  </sheetData>
  <pageMargins left="0.7" right="0.7" top="0.78740157499999996" bottom="0.78740157499999996"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BCF22-065F-374F-9480-924701CD30E1}">
  <sheetPr>
    <tabColor theme="9" tint="0.79998168889431442"/>
  </sheetPr>
  <dimension ref="A1:H40"/>
  <sheetViews>
    <sheetView zoomScale="160" zoomScaleNormal="160" workbookViewId="0">
      <selection sqref="A1:F1"/>
    </sheetView>
  </sheetViews>
  <sheetFormatPr baseColWidth="10" defaultColWidth="10.83203125" defaultRowHeight="13"/>
  <cols>
    <col min="1" max="1" width="36.83203125" style="7" bestFit="1" customWidth="1"/>
    <col min="2" max="3" width="24.1640625" style="7" bestFit="1" customWidth="1"/>
    <col min="4" max="4" width="16.6640625" style="7" bestFit="1" customWidth="1"/>
    <col min="5" max="5" width="18.1640625" style="7" bestFit="1" customWidth="1"/>
    <col min="6" max="6" width="20.33203125" style="7" bestFit="1" customWidth="1"/>
    <col min="7" max="7" width="17.5" style="7" bestFit="1" customWidth="1"/>
    <col min="8" max="8" width="10.83203125" style="7"/>
    <col min="9" max="9" width="13.5" style="7" bestFit="1" customWidth="1"/>
    <col min="10" max="16384" width="10.83203125" style="7"/>
  </cols>
  <sheetData>
    <row r="1" spans="1:8" ht="26">
      <c r="A1" s="328" t="s">
        <v>560</v>
      </c>
      <c r="B1" s="328"/>
      <c r="C1" s="328"/>
      <c r="D1" s="328"/>
      <c r="E1" s="328"/>
      <c r="F1" s="328"/>
    </row>
    <row r="3" spans="1:8" ht="15">
      <c r="A3" s="11" t="s">
        <v>50</v>
      </c>
      <c r="B3" s="12" t="s">
        <v>51</v>
      </c>
      <c r="C3" s="12" t="s">
        <v>52</v>
      </c>
      <c r="D3" s="12" t="s">
        <v>53</v>
      </c>
      <c r="E3" s="12" t="s">
        <v>54</v>
      </c>
      <c r="F3" s="12" t="s">
        <v>55</v>
      </c>
    </row>
    <row r="4" spans="1:8" ht="15">
      <c r="A4" s="13"/>
      <c r="B4" s="14" t="s">
        <v>56</v>
      </c>
      <c r="C4" s="14" t="s">
        <v>57</v>
      </c>
      <c r="D4" s="14"/>
      <c r="E4" s="14"/>
    </row>
    <row r="5" spans="1:8" ht="15">
      <c r="A5" s="15"/>
      <c r="B5" s="16" t="s">
        <v>58</v>
      </c>
      <c r="C5" s="16" t="s">
        <v>59</v>
      </c>
      <c r="D5" s="16" t="s">
        <v>59</v>
      </c>
      <c r="E5" s="16" t="s">
        <v>59</v>
      </c>
      <c r="F5" s="16" t="s">
        <v>59</v>
      </c>
    </row>
    <row r="6" spans="1:8">
      <c r="A6" s="17"/>
      <c r="B6" s="18"/>
      <c r="C6" s="19"/>
      <c r="D6" s="20"/>
      <c r="E6" s="21"/>
      <c r="F6" s="22"/>
    </row>
    <row r="7" spans="1:8">
      <c r="A7" s="17" t="s">
        <v>60</v>
      </c>
      <c r="B7" s="18">
        <v>90</v>
      </c>
      <c r="C7" s="19">
        <v>1900</v>
      </c>
      <c r="D7" s="273">
        <f>+B7*C7</f>
        <v>171000</v>
      </c>
      <c r="E7" s="21">
        <f>+D7/12</f>
        <v>14250</v>
      </c>
      <c r="F7" s="22">
        <f>+B7*8.4</f>
        <v>756</v>
      </c>
      <c r="H7" s="274"/>
    </row>
    <row r="8" spans="1:8">
      <c r="A8" s="17" t="s">
        <v>44</v>
      </c>
      <c r="B8" s="18">
        <v>90</v>
      </c>
      <c r="C8" s="19">
        <v>1900</v>
      </c>
      <c r="D8" s="273">
        <f t="shared" ref="D8:D11" si="0">+B8*C8</f>
        <v>171000</v>
      </c>
      <c r="E8" s="21">
        <f t="shared" ref="E8:E11" si="1">+D8/12</f>
        <v>14250</v>
      </c>
      <c r="F8" s="22">
        <f t="shared" ref="F8:F11" si="2">+B8*8.4</f>
        <v>756</v>
      </c>
      <c r="H8" s="274"/>
    </row>
    <row r="9" spans="1:8">
      <c r="A9" s="17" t="s">
        <v>46</v>
      </c>
      <c r="B9" s="18">
        <v>70</v>
      </c>
      <c r="C9" s="19">
        <v>1900</v>
      </c>
      <c r="D9" s="273">
        <f t="shared" si="0"/>
        <v>133000</v>
      </c>
      <c r="E9" s="21">
        <f t="shared" si="1"/>
        <v>11083.333333333334</v>
      </c>
      <c r="F9" s="22">
        <f t="shared" si="2"/>
        <v>588</v>
      </c>
      <c r="H9" s="274"/>
    </row>
    <row r="10" spans="1:8">
      <c r="A10" s="17" t="s">
        <v>160</v>
      </c>
      <c r="B10" s="18">
        <v>40</v>
      </c>
      <c r="C10" s="19">
        <v>1900</v>
      </c>
      <c r="D10" s="273">
        <f t="shared" si="0"/>
        <v>76000</v>
      </c>
      <c r="E10" s="21">
        <f t="shared" si="1"/>
        <v>6333.333333333333</v>
      </c>
      <c r="F10" s="22">
        <f t="shared" si="2"/>
        <v>336</v>
      </c>
      <c r="H10" s="274"/>
    </row>
    <row r="11" spans="1:8">
      <c r="A11" s="23" t="s">
        <v>282</v>
      </c>
      <c r="B11" s="275">
        <v>57</v>
      </c>
      <c r="C11" s="25">
        <v>1900</v>
      </c>
      <c r="D11" s="276">
        <f t="shared" si="0"/>
        <v>108300</v>
      </c>
      <c r="E11" s="27">
        <f t="shared" si="1"/>
        <v>9025</v>
      </c>
      <c r="F11" s="28">
        <f t="shared" si="2"/>
        <v>478.8</v>
      </c>
      <c r="H11" s="274"/>
    </row>
    <row r="12" spans="1:8">
      <c r="F12" s="22"/>
      <c r="G12" s="22"/>
    </row>
    <row r="13" spans="1:8">
      <c r="A13" s="29" t="s">
        <v>67</v>
      </c>
      <c r="B13" s="30"/>
      <c r="C13" s="30" t="s">
        <v>68</v>
      </c>
      <c r="D13" s="31"/>
      <c r="E13" s="8"/>
      <c r="F13" s="8"/>
      <c r="G13" s="32"/>
    </row>
    <row r="14" spans="1:8">
      <c r="A14" s="33"/>
      <c r="B14" s="34"/>
      <c r="C14" s="34" t="s">
        <v>69</v>
      </c>
      <c r="D14" s="35"/>
      <c r="G14" s="36"/>
    </row>
    <row r="15" spans="1:8">
      <c r="A15" s="37"/>
      <c r="B15" s="38"/>
      <c r="C15" s="38" t="s">
        <v>70</v>
      </c>
      <c r="D15" s="39"/>
      <c r="E15" s="40"/>
      <c r="F15" s="40"/>
      <c r="G15" s="41"/>
    </row>
    <row r="16" spans="1:8">
      <c r="A16" s="42"/>
      <c r="B16" s="42"/>
      <c r="C16" s="35"/>
      <c r="D16" s="35"/>
    </row>
    <row r="17" spans="1:7">
      <c r="A17" s="29" t="s">
        <v>71</v>
      </c>
      <c r="B17" s="30"/>
      <c r="C17" s="30" t="s">
        <v>72</v>
      </c>
      <c r="D17" s="31"/>
      <c r="E17" s="8"/>
      <c r="F17" s="8"/>
      <c r="G17" s="32"/>
    </row>
    <row r="18" spans="1:7">
      <c r="A18" s="33"/>
      <c r="B18" s="34"/>
      <c r="C18" s="34" t="s">
        <v>73</v>
      </c>
      <c r="D18" s="35"/>
      <c r="G18" s="36"/>
    </row>
    <row r="19" spans="1:7">
      <c r="A19" s="33"/>
      <c r="B19" s="34"/>
      <c r="C19" s="34" t="s">
        <v>74</v>
      </c>
      <c r="D19" s="35"/>
      <c r="G19" s="36"/>
    </row>
    <row r="20" spans="1:7">
      <c r="A20" s="33"/>
      <c r="B20" s="34"/>
      <c r="C20" s="34" t="s">
        <v>75</v>
      </c>
      <c r="D20" s="35"/>
      <c r="G20" s="36"/>
    </row>
    <row r="21" spans="1:7">
      <c r="A21" s="37"/>
      <c r="B21" s="38"/>
      <c r="C21" s="38" t="s">
        <v>76</v>
      </c>
      <c r="D21" s="39"/>
      <c r="E21" s="40"/>
      <c r="F21" s="40"/>
      <c r="G21" s="41"/>
    </row>
    <row r="22" spans="1:7">
      <c r="A22" s="42"/>
      <c r="B22" s="42"/>
      <c r="C22" s="35"/>
      <c r="D22" s="35"/>
    </row>
    <row r="23" spans="1:7">
      <c r="A23" s="43" t="s">
        <v>77</v>
      </c>
      <c r="B23" s="44"/>
      <c r="C23" s="44" t="s">
        <v>78</v>
      </c>
      <c r="D23" s="45"/>
      <c r="E23" s="9"/>
      <c r="F23" s="9"/>
      <c r="G23" s="46"/>
    </row>
    <row r="25" spans="1:7">
      <c r="A25" s="10" t="s">
        <v>79</v>
      </c>
    </row>
    <row r="26" spans="1:7">
      <c r="A26" s="7" t="s">
        <v>45</v>
      </c>
    </row>
    <row r="27" spans="1:7">
      <c r="A27" s="7" t="s">
        <v>47</v>
      </c>
    </row>
    <row r="28" spans="1:7">
      <c r="A28" s="7" t="s">
        <v>48</v>
      </c>
    </row>
    <row r="29" spans="1:7">
      <c r="A29" s="7" t="s">
        <v>49</v>
      </c>
    </row>
    <row r="33" spans="1:1">
      <c r="A33" s="10" t="s">
        <v>80</v>
      </c>
    </row>
    <row r="34" spans="1:1">
      <c r="A34" s="7">
        <v>1</v>
      </c>
    </row>
    <row r="35" spans="1:1">
      <c r="A35" s="7">
        <v>1.5</v>
      </c>
    </row>
    <row r="36" spans="1:1">
      <c r="A36" s="7">
        <v>1.8</v>
      </c>
    </row>
    <row r="37" spans="1:1">
      <c r="A37" s="7">
        <v>2</v>
      </c>
    </row>
    <row r="38" spans="1:1">
      <c r="A38" s="7">
        <v>2.1</v>
      </c>
    </row>
    <row r="39" spans="1:1">
      <c r="A39" s="7">
        <v>2.2000000000000002</v>
      </c>
    </row>
    <row r="40" spans="1:1">
      <c r="A40" s="7">
        <v>2.2999999999999998</v>
      </c>
    </row>
  </sheetData>
  <mergeCells count="1">
    <mergeCell ref="A1:F1"/>
  </mergeCells>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D383-DA76-C345-90E5-D4ED103987E6}">
  <sheetPr>
    <tabColor theme="9" tint="0.79998168889431442"/>
  </sheetPr>
  <dimension ref="A1:N27"/>
  <sheetViews>
    <sheetView zoomScale="120" zoomScaleNormal="120" workbookViewId="0">
      <selection activeCell="A10" sqref="A10"/>
    </sheetView>
  </sheetViews>
  <sheetFormatPr baseColWidth="10" defaultColWidth="10.83203125" defaultRowHeight="13"/>
  <cols>
    <col min="1" max="1" width="50.1640625" style="7" bestFit="1" customWidth="1"/>
    <col min="2" max="2" width="8.33203125" style="7" bestFit="1" customWidth="1"/>
    <col min="3" max="11" width="9" style="7" bestFit="1" customWidth="1"/>
    <col min="12" max="12" width="12.33203125" style="7" bestFit="1" customWidth="1"/>
    <col min="13" max="13" width="16.6640625" style="7" bestFit="1" customWidth="1"/>
    <col min="14" max="14" width="10.83203125" style="7"/>
    <col min="15" max="15" width="13.5" style="7" bestFit="1" customWidth="1"/>
    <col min="16" max="16384" width="10.83203125" style="7"/>
  </cols>
  <sheetData>
    <row r="1" spans="1:14" ht="15">
      <c r="A1" s="11" t="s">
        <v>50</v>
      </c>
      <c r="B1" s="11"/>
      <c r="C1" s="135"/>
      <c r="D1" s="135"/>
      <c r="E1" s="135"/>
      <c r="F1" s="135"/>
      <c r="G1" s="135"/>
      <c r="H1" s="135"/>
      <c r="I1" s="135"/>
      <c r="J1" s="135"/>
      <c r="K1" s="135"/>
      <c r="L1" s="135"/>
      <c r="M1" s="12" t="s">
        <v>53</v>
      </c>
    </row>
    <row r="2" spans="1:14" ht="15">
      <c r="A2" s="13"/>
      <c r="B2" s="13"/>
      <c r="C2" s="136"/>
      <c r="D2" s="136"/>
      <c r="E2" s="136"/>
      <c r="F2" s="136"/>
      <c r="G2" s="136"/>
      <c r="H2" s="136"/>
      <c r="I2" s="136"/>
      <c r="J2" s="136"/>
      <c r="K2" s="136"/>
      <c r="L2" s="136"/>
      <c r="M2" s="14"/>
    </row>
    <row r="3" spans="1:14" ht="15">
      <c r="A3" s="15"/>
      <c r="B3" s="15" t="s">
        <v>274</v>
      </c>
      <c r="C3" s="145">
        <v>3</v>
      </c>
      <c r="D3" s="145">
        <v>4</v>
      </c>
      <c r="E3" s="145">
        <v>5</v>
      </c>
      <c r="F3" s="145">
        <v>6</v>
      </c>
      <c r="G3" s="145">
        <v>7</v>
      </c>
      <c r="H3" s="145">
        <v>8</v>
      </c>
      <c r="I3" s="145">
        <v>9</v>
      </c>
      <c r="J3" s="145">
        <v>10</v>
      </c>
      <c r="K3" s="145">
        <v>11</v>
      </c>
      <c r="L3" s="145" t="s">
        <v>272</v>
      </c>
      <c r="M3" s="16" t="s">
        <v>300</v>
      </c>
    </row>
    <row r="4" spans="1:14">
      <c r="A4" s="17"/>
      <c r="B4" s="139"/>
      <c r="C4" s="17"/>
      <c r="D4" s="17"/>
      <c r="E4" s="17"/>
      <c r="F4" s="17"/>
      <c r="G4" s="17"/>
      <c r="H4" s="17"/>
      <c r="I4" s="17"/>
      <c r="J4" s="17"/>
      <c r="K4" s="17"/>
      <c r="L4" s="138"/>
      <c r="M4" s="20"/>
      <c r="N4" s="20"/>
    </row>
    <row r="5" spans="1:14">
      <c r="A5" s="17" t="s">
        <v>518</v>
      </c>
      <c r="B5" s="139">
        <v>1</v>
      </c>
      <c r="C5" s="17">
        <v>61539</v>
      </c>
      <c r="D5" s="17">
        <v>62553</v>
      </c>
      <c r="E5" s="17">
        <v>63567</v>
      </c>
      <c r="F5" s="17">
        <v>64581</v>
      </c>
      <c r="G5" s="17">
        <v>65595</v>
      </c>
      <c r="H5" s="17">
        <v>66609</v>
      </c>
      <c r="I5" s="17">
        <v>67622</v>
      </c>
      <c r="J5" s="17">
        <v>68635</v>
      </c>
      <c r="K5" s="17">
        <v>69647</v>
      </c>
      <c r="L5" s="138">
        <f>AVERAGE(C5:K5)</f>
        <v>65594.222222222219</v>
      </c>
      <c r="M5" s="20">
        <f>+L5/B5*1.18</f>
        <v>77401.182222222211</v>
      </c>
      <c r="N5" s="20"/>
    </row>
    <row r="6" spans="1:14">
      <c r="A6" s="17" t="s">
        <v>517</v>
      </c>
      <c r="B6" s="139">
        <v>1</v>
      </c>
      <c r="C6" s="17">
        <v>71269</v>
      </c>
      <c r="D6" s="17">
        <v>72448</v>
      </c>
      <c r="E6" s="17">
        <v>73626</v>
      </c>
      <c r="F6" s="17">
        <v>74802</v>
      </c>
      <c r="G6" s="17">
        <v>75980</v>
      </c>
      <c r="H6" s="17">
        <v>77157</v>
      </c>
      <c r="I6" s="17">
        <v>78333</v>
      </c>
      <c r="J6" s="17">
        <v>79511</v>
      </c>
      <c r="K6" s="17">
        <v>80691</v>
      </c>
      <c r="L6" s="138">
        <f>AVERAGE(C6:K6)</f>
        <v>75979.666666666672</v>
      </c>
      <c r="M6" s="20">
        <f t="shared" ref="M6:M9" si="0">+L6/B6*1.18</f>
        <v>89656.006666666668</v>
      </c>
      <c r="N6" s="20"/>
    </row>
    <row r="7" spans="1:14">
      <c r="A7" s="17" t="s">
        <v>514</v>
      </c>
      <c r="B7" s="139">
        <v>0.6</v>
      </c>
      <c r="C7" s="17"/>
      <c r="D7" s="17"/>
      <c r="E7" s="17"/>
      <c r="F7" s="17"/>
      <c r="G7" s="17"/>
      <c r="H7" s="17"/>
      <c r="I7" s="17"/>
      <c r="J7" s="17"/>
      <c r="K7" s="17"/>
      <c r="L7" s="138">
        <v>47040</v>
      </c>
      <c r="M7" s="20">
        <f>+L7/B7*1.18</f>
        <v>92512</v>
      </c>
      <c r="N7" s="20"/>
    </row>
    <row r="8" spans="1:14">
      <c r="A8" s="17" t="s">
        <v>515</v>
      </c>
      <c r="B8" s="139">
        <v>0.6</v>
      </c>
      <c r="C8" s="17"/>
      <c r="D8" s="17"/>
      <c r="E8" s="17"/>
      <c r="F8" s="17"/>
      <c r="G8" s="17"/>
      <c r="H8" s="17"/>
      <c r="I8" s="17"/>
      <c r="J8" s="17"/>
      <c r="K8" s="17"/>
      <c r="L8" s="138">
        <v>48540</v>
      </c>
      <c r="M8" s="20">
        <f t="shared" si="0"/>
        <v>95462</v>
      </c>
      <c r="N8" s="20"/>
    </row>
    <row r="9" spans="1:14">
      <c r="A9" s="17" t="s">
        <v>516</v>
      </c>
      <c r="B9" s="139">
        <v>0.6</v>
      </c>
      <c r="C9" s="17"/>
      <c r="D9" s="17"/>
      <c r="E9" s="17"/>
      <c r="F9" s="17"/>
      <c r="G9" s="17"/>
      <c r="H9" s="17"/>
      <c r="I9" s="17"/>
      <c r="J9" s="17"/>
      <c r="K9" s="17"/>
      <c r="L9" s="138">
        <v>50040</v>
      </c>
      <c r="M9" s="20">
        <f t="shared" si="0"/>
        <v>98412</v>
      </c>
      <c r="N9" s="20"/>
    </row>
    <row r="10" spans="1:14">
      <c r="A10" s="23" t="s">
        <v>299</v>
      </c>
      <c r="B10" s="146">
        <v>1</v>
      </c>
      <c r="C10" s="23"/>
      <c r="D10" s="23"/>
      <c r="E10" s="23"/>
      <c r="F10" s="23"/>
      <c r="G10" s="23"/>
      <c r="H10" s="23"/>
      <c r="I10" s="23"/>
      <c r="J10" s="23"/>
      <c r="K10" s="23"/>
      <c r="L10" s="23">
        <v>95986</v>
      </c>
      <c r="M10" s="26" t="s">
        <v>513</v>
      </c>
      <c r="N10" s="20"/>
    </row>
    <row r="11" spans="1:14" s="133" customFormat="1" ht="16">
      <c r="C11" s="132"/>
      <c r="D11" s="132"/>
      <c r="E11" s="132"/>
      <c r="F11" s="132"/>
      <c r="G11" s="132"/>
      <c r="H11" s="132"/>
      <c r="I11" s="132"/>
      <c r="J11" s="132"/>
      <c r="K11" s="132"/>
      <c r="L11" s="17"/>
      <c r="M11" s="20"/>
    </row>
    <row r="12" spans="1:14" s="133" customFormat="1" ht="16">
      <c r="C12" s="132"/>
      <c r="D12" s="132"/>
      <c r="E12" s="132"/>
      <c r="F12" s="132"/>
      <c r="G12" s="132"/>
      <c r="H12" s="132"/>
      <c r="I12" s="132"/>
      <c r="J12" s="132"/>
      <c r="K12" s="132"/>
      <c r="L12" s="17"/>
      <c r="M12" s="20"/>
    </row>
    <row r="13" spans="1:14" s="133" customFormat="1" ht="16">
      <c r="C13" s="132"/>
      <c r="D13" s="132"/>
      <c r="E13" s="132"/>
      <c r="F13" s="132"/>
      <c r="G13" s="132"/>
      <c r="H13" s="132"/>
      <c r="I13" s="132"/>
      <c r="J13" s="132"/>
      <c r="K13" s="132"/>
    </row>
    <row r="14" spans="1:14" s="133" customFormat="1" ht="16">
      <c r="A14" s="134" t="s">
        <v>269</v>
      </c>
      <c r="B14" s="134"/>
      <c r="C14" s="137"/>
      <c r="D14" s="137"/>
      <c r="E14" s="137"/>
      <c r="F14" s="137"/>
      <c r="G14" s="137"/>
      <c r="H14" s="137"/>
      <c r="I14" s="137"/>
      <c r="J14" s="137"/>
      <c r="K14" s="137"/>
      <c r="L14" s="132"/>
    </row>
    <row r="15" spans="1:14" s="133" customFormat="1" ht="16">
      <c r="A15" s="133" t="s">
        <v>271</v>
      </c>
      <c r="C15" s="132"/>
      <c r="D15" s="132"/>
      <c r="E15" s="132"/>
      <c r="F15" s="132"/>
      <c r="G15" s="132"/>
      <c r="H15" s="132"/>
      <c r="I15" s="132"/>
      <c r="J15" s="132"/>
      <c r="K15" s="132"/>
      <c r="L15" s="132"/>
    </row>
    <row r="16" spans="1:14" s="133" customFormat="1" ht="16">
      <c r="C16" s="132"/>
      <c r="D16" s="132"/>
      <c r="E16" s="132"/>
      <c r="F16" s="132"/>
      <c r="G16" s="132"/>
      <c r="H16" s="132"/>
      <c r="I16" s="132"/>
      <c r="J16" s="132"/>
      <c r="K16" s="132"/>
      <c r="L16" s="7"/>
      <c r="M16" s="7"/>
    </row>
    <row r="17" spans="1:13" s="133" customFormat="1" ht="16">
      <c r="A17" s="133" t="s">
        <v>273</v>
      </c>
      <c r="C17" s="132"/>
      <c r="D17" s="132"/>
      <c r="E17" s="132"/>
      <c r="F17" s="132"/>
      <c r="G17" s="132"/>
      <c r="H17" s="132"/>
      <c r="I17" s="132"/>
      <c r="J17" s="132"/>
      <c r="K17" s="132"/>
      <c r="L17" s="7"/>
      <c r="M17" s="7"/>
    </row>
    <row r="18" spans="1:13" s="133" customFormat="1" ht="16">
      <c r="C18" s="132"/>
      <c r="D18" s="132"/>
      <c r="E18" s="132"/>
      <c r="F18" s="132"/>
      <c r="G18" s="132"/>
      <c r="H18" s="132"/>
      <c r="I18" s="132"/>
      <c r="J18" s="132"/>
      <c r="K18" s="132"/>
      <c r="L18" s="7"/>
      <c r="M18" s="7"/>
    </row>
    <row r="19" spans="1:13" s="133" customFormat="1" ht="16">
      <c r="A19" s="133" t="s">
        <v>270</v>
      </c>
      <c r="C19" s="132"/>
      <c r="D19" s="132"/>
      <c r="E19" s="132"/>
      <c r="F19" s="132"/>
      <c r="G19" s="132"/>
      <c r="H19" s="132"/>
      <c r="I19" s="132"/>
      <c r="J19" s="132"/>
      <c r="K19" s="132"/>
      <c r="L19" s="7"/>
      <c r="M19" s="7"/>
    </row>
    <row r="20" spans="1:13" s="133" customFormat="1" ht="16">
      <c r="A20" s="133" t="s">
        <v>275</v>
      </c>
      <c r="C20" s="132"/>
      <c r="D20" s="132"/>
      <c r="E20" s="132"/>
      <c r="F20" s="132"/>
      <c r="G20" s="132"/>
      <c r="H20" s="132"/>
      <c r="I20" s="132"/>
      <c r="J20" s="132"/>
      <c r="K20" s="132"/>
      <c r="L20" s="7"/>
      <c r="M20" s="7"/>
    </row>
    <row r="21" spans="1:13" s="133" customFormat="1" ht="16">
      <c r="C21" s="132"/>
      <c r="D21" s="132"/>
      <c r="E21" s="132"/>
      <c r="F21" s="132"/>
      <c r="G21" s="132"/>
      <c r="H21" s="132"/>
      <c r="I21" s="132"/>
      <c r="J21" s="132"/>
      <c r="K21" s="132"/>
      <c r="L21" s="7"/>
      <c r="M21" s="7"/>
    </row>
    <row r="22" spans="1:13" s="133" customFormat="1" ht="16">
      <c r="C22" s="132"/>
      <c r="D22" s="132"/>
      <c r="E22" s="132"/>
      <c r="F22" s="132"/>
      <c r="G22" s="132"/>
      <c r="H22" s="132"/>
      <c r="I22" s="132"/>
      <c r="J22" s="132"/>
      <c r="K22" s="132"/>
      <c r="L22" s="7"/>
      <c r="M22" s="7"/>
    </row>
    <row r="23" spans="1:13" s="133" customFormat="1" ht="16">
      <c r="C23" s="132"/>
      <c r="D23" s="132"/>
      <c r="E23" s="132"/>
      <c r="F23" s="132"/>
      <c r="G23" s="132"/>
      <c r="H23" s="132"/>
      <c r="I23" s="132"/>
      <c r="J23" s="132"/>
      <c r="K23" s="132"/>
      <c r="L23" s="7"/>
      <c r="M23" s="7"/>
    </row>
    <row r="24" spans="1:13" s="133" customFormat="1" ht="16">
      <c r="C24" s="132"/>
      <c r="D24" s="132"/>
      <c r="E24" s="132"/>
      <c r="F24" s="132"/>
      <c r="G24" s="132"/>
      <c r="H24" s="132"/>
      <c r="I24" s="132"/>
      <c r="J24" s="132"/>
      <c r="K24" s="132"/>
      <c r="L24" s="7"/>
      <c r="M24" s="7"/>
    </row>
    <row r="25" spans="1:13" s="133" customFormat="1" ht="16">
      <c r="C25" s="132"/>
      <c r="D25" s="132"/>
      <c r="E25" s="132"/>
      <c r="F25" s="132"/>
      <c r="G25" s="132"/>
      <c r="H25" s="132"/>
      <c r="I25" s="132"/>
      <c r="J25" s="132"/>
      <c r="K25" s="132"/>
      <c r="L25" s="7"/>
      <c r="M25" s="7"/>
    </row>
    <row r="26" spans="1:13" s="133" customFormat="1" ht="16">
      <c r="C26" s="132"/>
      <c r="D26" s="132"/>
      <c r="E26" s="132"/>
      <c r="F26" s="132"/>
      <c r="G26" s="132"/>
      <c r="H26" s="132"/>
      <c r="I26" s="132"/>
      <c r="J26" s="132"/>
      <c r="K26" s="132"/>
      <c r="L26" s="7"/>
      <c r="M26" s="7"/>
    </row>
    <row r="27" spans="1:13" s="133" customFormat="1" ht="16">
      <c r="C27" s="132"/>
      <c r="D27" s="132"/>
      <c r="E27" s="132"/>
      <c r="F27" s="132"/>
      <c r="G27" s="132"/>
      <c r="H27" s="132"/>
      <c r="I27" s="132"/>
      <c r="J27" s="132"/>
      <c r="K27" s="132"/>
      <c r="L27" s="7"/>
      <c r="M27" s="7"/>
    </row>
  </sheetData>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26B63-7B46-3849-A31E-5761E4A5C011}">
  <sheetPr>
    <tabColor theme="9" tint="0.79998168889431442"/>
  </sheetPr>
  <dimension ref="A1:Q28"/>
  <sheetViews>
    <sheetView zoomScale="150" zoomScaleNormal="150" workbookViewId="0">
      <selection activeCell="M9" sqref="M9"/>
    </sheetView>
  </sheetViews>
  <sheetFormatPr baseColWidth="10" defaultColWidth="10.83203125" defaultRowHeight="16"/>
  <cols>
    <col min="1" max="1" width="62" style="133" bestFit="1" customWidth="1"/>
    <col min="2" max="2" width="8.6640625" style="133" bestFit="1" customWidth="1"/>
    <col min="3" max="11" width="9.33203125" style="133" bestFit="1" customWidth="1"/>
    <col min="12" max="12" width="12.6640625" style="133" bestFit="1" customWidth="1"/>
    <col min="13" max="13" width="17" style="133" bestFit="1" customWidth="1"/>
    <col min="14" max="14" width="16.6640625" style="133" customWidth="1"/>
    <col min="15" max="15" width="7" style="133" bestFit="1" customWidth="1"/>
    <col min="16" max="16" width="11.1640625" style="133" bestFit="1" customWidth="1"/>
    <col min="17" max="17" width="13.83203125" style="133" bestFit="1" customWidth="1"/>
    <col min="18" max="16384" width="10.83203125" style="133"/>
  </cols>
  <sheetData>
    <row r="1" spans="1:17">
      <c r="A1" s="159" t="s">
        <v>50</v>
      </c>
      <c r="B1" s="159"/>
      <c r="C1" s="159"/>
      <c r="D1" s="159"/>
      <c r="E1" s="159"/>
      <c r="F1" s="159"/>
      <c r="G1" s="159"/>
      <c r="H1" s="159"/>
      <c r="I1" s="159"/>
      <c r="J1" s="159"/>
      <c r="K1" s="159"/>
      <c r="L1" s="159"/>
      <c r="M1" s="160" t="s">
        <v>53</v>
      </c>
      <c r="N1" s="161"/>
    </row>
    <row r="2" spans="1:17">
      <c r="A2" s="162"/>
      <c r="B2" s="162"/>
      <c r="C2" s="162"/>
      <c r="D2" s="162"/>
      <c r="E2" s="162"/>
      <c r="F2" s="162"/>
      <c r="G2" s="162"/>
      <c r="H2" s="162"/>
      <c r="I2" s="162"/>
      <c r="J2" s="162"/>
      <c r="K2" s="162"/>
      <c r="L2" s="162"/>
      <c r="M2" s="161"/>
      <c r="N2" s="161"/>
    </row>
    <row r="3" spans="1:17">
      <c r="A3" s="163"/>
      <c r="B3" s="162" t="s">
        <v>274</v>
      </c>
      <c r="C3" s="133">
        <v>3</v>
      </c>
      <c r="D3" s="133">
        <v>4</v>
      </c>
      <c r="E3" s="133">
        <v>5</v>
      </c>
      <c r="F3" s="133">
        <v>6</v>
      </c>
      <c r="G3" s="133">
        <v>7</v>
      </c>
      <c r="H3" s="133">
        <v>8</v>
      </c>
      <c r="I3" s="133">
        <v>9</v>
      </c>
      <c r="J3" s="133">
        <v>10</v>
      </c>
      <c r="K3" s="133">
        <v>11</v>
      </c>
      <c r="L3" s="133" t="s">
        <v>272</v>
      </c>
      <c r="M3" s="164" t="s">
        <v>300</v>
      </c>
      <c r="N3" s="165" t="s">
        <v>524</v>
      </c>
    </row>
    <row r="4" spans="1:17">
      <c r="A4" s="166"/>
      <c r="B4" s="166"/>
      <c r="C4" s="166"/>
      <c r="D4" s="166"/>
      <c r="E4" s="166"/>
      <c r="F4" s="166"/>
      <c r="G4" s="166"/>
      <c r="H4" s="166"/>
      <c r="I4" s="166"/>
      <c r="J4" s="166"/>
      <c r="K4" s="166"/>
      <c r="L4" s="166"/>
      <c r="M4" s="167"/>
      <c r="N4" s="167"/>
      <c r="P4" s="167"/>
    </row>
    <row r="5" spans="1:17">
      <c r="A5" s="17" t="s">
        <v>518</v>
      </c>
      <c r="B5" s="168">
        <v>1</v>
      </c>
      <c r="C5" s="133">
        <v>62093</v>
      </c>
      <c r="D5" s="133">
        <v>63116</v>
      </c>
      <c r="E5" s="133">
        <v>64139</v>
      </c>
      <c r="F5" s="133">
        <v>65162</v>
      </c>
      <c r="G5" s="133">
        <v>66185</v>
      </c>
      <c r="H5" s="133">
        <v>67208</v>
      </c>
      <c r="I5" s="133">
        <v>68231</v>
      </c>
      <c r="J5" s="133">
        <v>69253</v>
      </c>
      <c r="K5" s="133">
        <v>70274</v>
      </c>
      <c r="L5" s="169">
        <f>AVERAGE(C5:K5)</f>
        <v>66184.555555555562</v>
      </c>
      <c r="M5" s="170">
        <f>L5+(L5*N5)</f>
        <v>75450.393333333341</v>
      </c>
      <c r="N5" s="171">
        <v>0.14000000000000001</v>
      </c>
    </row>
    <row r="6" spans="1:17" ht="17" thickBot="1">
      <c r="A6" s="17" t="s">
        <v>517</v>
      </c>
      <c r="B6" s="168">
        <v>1</v>
      </c>
      <c r="C6" s="172">
        <v>71910</v>
      </c>
      <c r="D6" s="172">
        <v>73100</v>
      </c>
      <c r="E6" s="172">
        <v>74289</v>
      </c>
      <c r="F6" s="172">
        <v>75475</v>
      </c>
      <c r="G6" s="172">
        <v>76664</v>
      </c>
      <c r="H6" s="172">
        <v>77851</v>
      </c>
      <c r="I6" s="172">
        <v>79038</v>
      </c>
      <c r="J6" s="172">
        <v>80227</v>
      </c>
      <c r="K6" s="172">
        <v>81417</v>
      </c>
      <c r="L6" s="169">
        <f>AVERAGE(C6:K6)</f>
        <v>76663.444444444438</v>
      </c>
      <c r="M6" s="170">
        <f t="shared" ref="M6:M11" si="0">L6+(L6*N6)</f>
        <v>87396.32666666666</v>
      </c>
      <c r="N6" s="171">
        <v>0.14000000000000001</v>
      </c>
    </row>
    <row r="7" spans="1:17">
      <c r="A7" s="17" t="s">
        <v>514</v>
      </c>
      <c r="B7" s="168">
        <v>0.6</v>
      </c>
      <c r="C7" s="166"/>
      <c r="D7" s="166"/>
      <c r="E7" s="166"/>
      <c r="F7" s="166"/>
      <c r="G7" s="166"/>
      <c r="H7" s="166"/>
      <c r="I7" s="166"/>
      <c r="J7" s="166"/>
      <c r="K7" s="169"/>
      <c r="L7" s="169">
        <v>47040</v>
      </c>
      <c r="M7" s="170">
        <f>(L7+(L7*N7))/B7</f>
        <v>89768.000000000015</v>
      </c>
      <c r="N7" s="173">
        <v>0.14499999999999999</v>
      </c>
      <c r="O7" s="133">
        <f>+M7/1.145</f>
        <v>78400.000000000015</v>
      </c>
      <c r="P7" s="133">
        <f>+O7*0.6</f>
        <v>47040.000000000007</v>
      </c>
      <c r="Q7" s="133">
        <f>+L7*1.145</f>
        <v>53860.800000000003</v>
      </c>
    </row>
    <row r="8" spans="1:17">
      <c r="A8" s="17" t="s">
        <v>515</v>
      </c>
      <c r="B8" s="168">
        <v>0.6</v>
      </c>
      <c r="C8" s="166"/>
      <c r="D8" s="166"/>
      <c r="E8" s="166"/>
      <c r="F8" s="166"/>
      <c r="G8" s="166"/>
      <c r="H8" s="166"/>
      <c r="I8" s="166"/>
      <c r="J8" s="166"/>
      <c r="K8" s="169"/>
      <c r="L8" s="169">
        <v>48540</v>
      </c>
      <c r="M8" s="170">
        <f>(L8+(L8*N8))/B8</f>
        <v>92630.500000000015</v>
      </c>
      <c r="N8" s="173">
        <v>0.14499999999999999</v>
      </c>
      <c r="O8" s="133">
        <f>+M8/1.145</f>
        <v>80900.000000000015</v>
      </c>
      <c r="P8" s="133">
        <f>+O8*0.6</f>
        <v>48540.000000000007</v>
      </c>
      <c r="Q8" s="133">
        <f t="shared" ref="Q8:Q9" si="1">+L8*1.145</f>
        <v>55578.3</v>
      </c>
    </row>
    <row r="9" spans="1:17">
      <c r="A9" s="17" t="s">
        <v>516</v>
      </c>
      <c r="B9" s="168">
        <v>0.6</v>
      </c>
      <c r="C9" s="166"/>
      <c r="D9" s="166"/>
      <c r="E9" s="166"/>
      <c r="F9" s="166"/>
      <c r="G9" s="166"/>
      <c r="H9" s="166"/>
      <c r="I9" s="166"/>
      <c r="J9" s="166"/>
      <c r="K9" s="169"/>
      <c r="L9" s="169">
        <v>50040</v>
      </c>
      <c r="M9" s="170">
        <f>(L9+(L9*N9))/B9</f>
        <v>95493.000000000015</v>
      </c>
      <c r="N9" s="173">
        <v>0.14499999999999999</v>
      </c>
      <c r="Q9" s="133">
        <f t="shared" si="1"/>
        <v>57295.8</v>
      </c>
    </row>
    <row r="10" spans="1:17">
      <c r="A10" s="17" t="s">
        <v>525</v>
      </c>
      <c r="B10" s="168">
        <v>1</v>
      </c>
      <c r="C10" s="166"/>
      <c r="D10" s="166"/>
      <c r="E10" s="166"/>
      <c r="F10" s="166"/>
      <c r="G10" s="166"/>
      <c r="H10" s="166"/>
      <c r="I10" s="166"/>
      <c r="J10" s="166"/>
      <c r="K10" s="166"/>
      <c r="L10" s="169">
        <v>90883</v>
      </c>
      <c r="M10" s="170">
        <f t="shared" si="0"/>
        <v>104515.45</v>
      </c>
      <c r="N10" s="171">
        <v>0.15</v>
      </c>
      <c r="P10" s="167"/>
    </row>
    <row r="11" spans="1:17">
      <c r="A11" s="17" t="s">
        <v>299</v>
      </c>
      <c r="B11" s="168">
        <v>1</v>
      </c>
      <c r="C11" s="166"/>
      <c r="D11" s="166"/>
      <c r="E11" s="166"/>
      <c r="F11" s="166"/>
      <c r="G11" s="166"/>
      <c r="H11" s="166"/>
      <c r="I11" s="166"/>
      <c r="J11" s="166"/>
      <c r="K11" s="166"/>
      <c r="L11" s="169">
        <v>96850</v>
      </c>
      <c r="M11" s="170">
        <f t="shared" si="0"/>
        <v>111377.5</v>
      </c>
      <c r="N11" s="171">
        <v>0.15</v>
      </c>
      <c r="P11" s="167"/>
    </row>
    <row r="12" spans="1:17">
      <c r="A12" s="166"/>
      <c r="B12" s="166"/>
      <c r="C12" s="166"/>
      <c r="D12" s="166"/>
      <c r="E12" s="166"/>
      <c r="F12" s="166"/>
      <c r="G12" s="166"/>
      <c r="H12" s="166"/>
      <c r="I12" s="166"/>
      <c r="J12" s="166"/>
      <c r="K12" s="166"/>
      <c r="L12" s="166"/>
      <c r="M12" s="167"/>
      <c r="N12" s="167"/>
      <c r="P12" s="167"/>
    </row>
    <row r="13" spans="1:17">
      <c r="A13" s="166"/>
      <c r="B13" s="166"/>
      <c r="C13" s="166"/>
      <c r="D13" s="166"/>
      <c r="E13" s="166"/>
      <c r="F13" s="166"/>
      <c r="G13" s="166"/>
      <c r="H13" s="166"/>
      <c r="I13" s="166"/>
      <c r="J13" s="166"/>
      <c r="K13" s="166"/>
      <c r="L13" s="166"/>
      <c r="M13" s="167"/>
      <c r="N13" s="167"/>
      <c r="P13" s="167"/>
    </row>
    <row r="14" spans="1:17">
      <c r="A14" s="166"/>
      <c r="B14" s="166"/>
      <c r="C14" s="166"/>
      <c r="D14" s="166"/>
      <c r="E14" s="166"/>
      <c r="F14" s="166"/>
      <c r="G14" s="166"/>
      <c r="H14" s="166"/>
      <c r="I14" s="166"/>
      <c r="J14" s="166"/>
      <c r="K14" s="166"/>
      <c r="L14" s="166"/>
      <c r="M14" s="167"/>
      <c r="N14" s="167"/>
      <c r="P14" s="167"/>
    </row>
    <row r="15" spans="1:17">
      <c r="A15" s="166"/>
      <c r="B15" s="166"/>
      <c r="C15" s="166"/>
      <c r="D15" s="166"/>
      <c r="E15" s="166"/>
      <c r="F15" s="166"/>
      <c r="G15" s="166"/>
      <c r="H15" s="166"/>
      <c r="I15" s="166"/>
      <c r="J15" s="166"/>
      <c r="K15" s="166"/>
      <c r="L15" s="166"/>
      <c r="M15" s="167"/>
      <c r="N15" s="167"/>
      <c r="P15" s="167"/>
    </row>
    <row r="16" spans="1:17">
      <c r="A16" s="166"/>
      <c r="B16" s="166"/>
      <c r="C16" s="166"/>
      <c r="D16" s="166"/>
      <c r="E16" s="166"/>
      <c r="F16" s="166"/>
      <c r="G16" s="166"/>
      <c r="H16" s="166"/>
      <c r="I16" s="166"/>
      <c r="J16" s="166"/>
      <c r="K16" s="166"/>
      <c r="L16" s="166"/>
      <c r="M16" s="167"/>
      <c r="N16" s="167"/>
      <c r="P16" s="167"/>
    </row>
    <row r="17" spans="1:16">
      <c r="A17" s="174"/>
      <c r="B17" s="174"/>
      <c r="C17" s="174"/>
      <c r="D17" s="174"/>
      <c r="E17" s="174"/>
      <c r="F17" s="174"/>
      <c r="G17" s="174"/>
      <c r="H17" s="174"/>
      <c r="I17" s="174"/>
      <c r="J17" s="174"/>
      <c r="K17" s="174"/>
      <c r="L17" s="174"/>
      <c r="M17" s="175"/>
      <c r="N17" s="167"/>
      <c r="P17" s="167"/>
    </row>
    <row r="18" spans="1:16">
      <c r="O18" s="176"/>
    </row>
    <row r="20" spans="1:16" ht="17" thickBot="1">
      <c r="C20" s="133">
        <v>70274</v>
      </c>
      <c r="D20" s="177">
        <v>81417</v>
      </c>
    </row>
    <row r="21" spans="1:16" ht="17" thickBot="1">
      <c r="C21" s="133">
        <v>69253</v>
      </c>
      <c r="D21" s="177">
        <v>80227</v>
      </c>
    </row>
    <row r="22" spans="1:16" ht="17" thickBot="1">
      <c r="C22" s="133">
        <v>68231</v>
      </c>
      <c r="D22" s="177">
        <v>79038</v>
      </c>
    </row>
    <row r="23" spans="1:16" ht="17" thickBot="1">
      <c r="C23" s="133">
        <v>67208</v>
      </c>
      <c r="D23" s="177">
        <v>77851</v>
      </c>
    </row>
    <row r="24" spans="1:16" ht="17" thickBot="1">
      <c r="C24" s="133">
        <v>66185</v>
      </c>
      <c r="D24" s="177">
        <v>76664</v>
      </c>
    </row>
    <row r="25" spans="1:16" ht="17" thickBot="1">
      <c r="C25" s="133">
        <v>65162</v>
      </c>
      <c r="D25" s="177">
        <v>75475</v>
      </c>
    </row>
    <row r="26" spans="1:16" ht="17" thickBot="1">
      <c r="C26" s="133">
        <v>64139</v>
      </c>
      <c r="D26" s="177">
        <v>74289</v>
      </c>
    </row>
    <row r="27" spans="1:16" ht="17" thickBot="1">
      <c r="C27" s="133">
        <v>63116</v>
      </c>
      <c r="D27" s="177">
        <v>73100</v>
      </c>
    </row>
    <row r="28" spans="1:16" ht="17" thickBot="1">
      <c r="C28" s="133">
        <v>62093</v>
      </c>
      <c r="D28" s="177">
        <v>71910</v>
      </c>
    </row>
  </sheetData>
  <pageMargins left="0.7" right="0.7" top="0.78740157499999996" bottom="0.78740157499999996"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D5512-CDFD-7849-8D45-2DC40498CDED}">
  <sheetPr>
    <tabColor theme="9" tint="0.79998168889431442"/>
  </sheetPr>
  <dimension ref="A1:H28"/>
  <sheetViews>
    <sheetView workbookViewId="0">
      <selection activeCell="A17" sqref="A17"/>
    </sheetView>
  </sheetViews>
  <sheetFormatPr baseColWidth="10" defaultColWidth="10.83203125" defaultRowHeight="13"/>
  <cols>
    <col min="1" max="1" width="36.83203125" style="7" bestFit="1" customWidth="1"/>
    <col min="2" max="3" width="24.1640625" style="7" bestFit="1" customWidth="1"/>
    <col min="4" max="4" width="16.6640625" style="7" bestFit="1" customWidth="1"/>
    <col min="5" max="5" width="18.1640625" style="7" bestFit="1" customWidth="1"/>
    <col min="6" max="6" width="20.33203125" style="7" bestFit="1" customWidth="1"/>
    <col min="7" max="7" width="17.5" style="7" bestFit="1" customWidth="1"/>
    <col min="8" max="8" width="10.83203125" style="7"/>
    <col min="9" max="9" width="13.5" style="7" bestFit="1" customWidth="1"/>
    <col min="10" max="16384" width="10.83203125" style="7"/>
  </cols>
  <sheetData>
    <row r="1" spans="1:8" ht="15">
      <c r="A1" s="11" t="s">
        <v>50</v>
      </c>
      <c r="B1" s="12" t="s">
        <v>51</v>
      </c>
      <c r="C1" s="12" t="s">
        <v>52</v>
      </c>
      <c r="D1" s="12" t="s">
        <v>53</v>
      </c>
      <c r="E1" s="12" t="s">
        <v>54</v>
      </c>
      <c r="F1" s="12" t="s">
        <v>55</v>
      </c>
    </row>
    <row r="2" spans="1:8" ht="15">
      <c r="A2" s="13"/>
      <c r="B2" s="14" t="s">
        <v>56</v>
      </c>
      <c r="C2" s="14" t="s">
        <v>57</v>
      </c>
      <c r="D2" s="14"/>
      <c r="E2" s="14"/>
    </row>
    <row r="3" spans="1:8" ht="15">
      <c r="A3" s="15"/>
      <c r="B3" s="16" t="s">
        <v>58</v>
      </c>
      <c r="C3" s="16" t="s">
        <v>59</v>
      </c>
      <c r="D3" s="16" t="s">
        <v>59</v>
      </c>
      <c r="E3" s="16" t="s">
        <v>59</v>
      </c>
      <c r="F3" s="16" t="s">
        <v>59</v>
      </c>
    </row>
    <row r="4" spans="1:8" ht="13" customHeight="1">
      <c r="A4" s="17"/>
      <c r="B4" s="18"/>
      <c r="C4" s="88"/>
      <c r="D4" s="20"/>
      <c r="E4" s="21"/>
      <c r="F4" s="22"/>
    </row>
    <row r="5" spans="1:8" ht="13" customHeight="1">
      <c r="A5" s="17" t="s">
        <v>519</v>
      </c>
      <c r="B5" s="18">
        <v>110</v>
      </c>
      <c r="C5" s="88">
        <f>1964-(4*42)</f>
        <v>1796</v>
      </c>
      <c r="D5" s="20">
        <f>+B5*C5</f>
        <v>197560</v>
      </c>
      <c r="E5" s="21">
        <f>+D5/12</f>
        <v>16463.333333333332</v>
      </c>
      <c r="F5" s="22">
        <f>+B5*8.4</f>
        <v>924</v>
      </c>
      <c r="G5" s="7" t="s">
        <v>177</v>
      </c>
    </row>
    <row r="6" spans="1:8" ht="14" customHeight="1">
      <c r="A6" s="17" t="s">
        <v>520</v>
      </c>
      <c r="B6" s="18">
        <v>70</v>
      </c>
      <c r="C6" s="88">
        <v>1964</v>
      </c>
      <c r="D6" s="20">
        <f t="shared" ref="D6:D8" si="0">+B6*C6</f>
        <v>137480</v>
      </c>
      <c r="E6" s="21">
        <f t="shared" ref="E6:E8" si="1">+D6/12</f>
        <v>11456.666666666666</v>
      </c>
      <c r="F6" s="22">
        <f t="shared" ref="F6:F8" si="2">+B6*8.4</f>
        <v>588</v>
      </c>
    </row>
    <row r="7" spans="1:8">
      <c r="A7" s="17" t="s">
        <v>521</v>
      </c>
      <c r="B7" s="18">
        <v>50</v>
      </c>
      <c r="C7" s="88">
        <v>1964</v>
      </c>
      <c r="D7" s="20">
        <f t="shared" si="0"/>
        <v>98200</v>
      </c>
      <c r="E7" s="21">
        <f t="shared" si="1"/>
        <v>8183.333333333333</v>
      </c>
      <c r="F7" s="22">
        <f t="shared" si="2"/>
        <v>420</v>
      </c>
      <c r="H7" s="20"/>
    </row>
    <row r="8" spans="1:8">
      <c r="A8" s="23" t="s">
        <v>522</v>
      </c>
      <c r="B8" s="24">
        <v>70</v>
      </c>
      <c r="C8" s="89">
        <v>1964</v>
      </c>
      <c r="D8" s="26">
        <f t="shared" si="0"/>
        <v>137480</v>
      </c>
      <c r="E8" s="27">
        <f t="shared" si="1"/>
        <v>11456.666666666666</v>
      </c>
      <c r="F8" s="28">
        <f t="shared" si="2"/>
        <v>588</v>
      </c>
      <c r="H8" s="20"/>
    </row>
    <row r="9" spans="1:8">
      <c r="F9" s="22"/>
      <c r="G9" s="22"/>
    </row>
    <row r="10" spans="1:8" ht="16">
      <c r="A10" s="53" t="s">
        <v>140</v>
      </c>
      <c r="B10" s="53"/>
      <c r="C10" s="54"/>
      <c r="D10" s="54"/>
      <c r="E10" s="54"/>
    </row>
    <row r="11" spans="1:8" ht="16">
      <c r="A11" s="55" t="s">
        <v>141</v>
      </c>
      <c r="B11" s="53"/>
      <c r="C11" s="54"/>
      <c r="D11" s="54"/>
      <c r="E11" s="54"/>
    </row>
    <row r="12" spans="1:8" ht="16">
      <c r="A12" s="55" t="s">
        <v>142</v>
      </c>
      <c r="B12" s="53"/>
      <c r="C12" s="54"/>
      <c r="D12" s="54"/>
      <c r="E12" s="54"/>
    </row>
    <row r="13" spans="1:8" ht="16">
      <c r="A13" s="55" t="s">
        <v>143</v>
      </c>
      <c r="B13" s="53"/>
      <c r="C13" s="54"/>
      <c r="D13" s="54"/>
      <c r="E13" s="54"/>
    </row>
    <row r="14" spans="1:8" ht="16">
      <c r="A14" s="55" t="s">
        <v>144</v>
      </c>
      <c r="B14" s="53"/>
      <c r="C14" s="54"/>
      <c r="D14" s="54"/>
      <c r="E14" s="54"/>
    </row>
    <row r="15" spans="1:8" ht="16">
      <c r="A15" s="55" t="s">
        <v>145</v>
      </c>
      <c r="B15" s="53"/>
      <c r="C15" s="54"/>
      <c r="D15" s="54"/>
      <c r="E15" s="54"/>
    </row>
    <row r="16" spans="1:8" ht="16">
      <c r="A16" s="55" t="s">
        <v>146</v>
      </c>
      <c r="B16" s="53"/>
      <c r="C16" s="54"/>
      <c r="D16" s="54"/>
      <c r="E16" s="54"/>
    </row>
    <row r="17" spans="1:5" ht="16">
      <c r="A17" s="53"/>
      <c r="B17" s="53"/>
      <c r="C17" s="54"/>
      <c r="D17" s="54"/>
      <c r="E17" s="54"/>
    </row>
    <row r="18" spans="1:5">
      <c r="A18" s="329" t="s">
        <v>147</v>
      </c>
      <c r="B18" s="329"/>
      <c r="C18" s="329"/>
      <c r="D18" s="329"/>
      <c r="E18" s="329"/>
    </row>
    <row r="21" spans="1:5">
      <c r="A21" s="92" t="s">
        <v>172</v>
      </c>
    </row>
    <row r="23" spans="1:5">
      <c r="A23" s="93">
        <v>42</v>
      </c>
      <c r="B23" s="93" t="s">
        <v>173</v>
      </c>
    </row>
    <row r="24" spans="1:5">
      <c r="A24" s="93">
        <v>52</v>
      </c>
      <c r="B24" s="93" t="s">
        <v>174</v>
      </c>
    </row>
    <row r="25" spans="1:5">
      <c r="A25" s="93">
        <v>5</v>
      </c>
      <c r="B25" s="93" t="s">
        <v>175</v>
      </c>
    </row>
    <row r="26" spans="1:5">
      <c r="A26" s="93">
        <v>10</v>
      </c>
      <c r="B26" s="93" t="s">
        <v>176</v>
      </c>
    </row>
    <row r="28" spans="1:5">
      <c r="A28" s="7">
        <f>A23*(A24-A25)-A26</f>
        <v>1964</v>
      </c>
      <c r="B28" s="7" t="s">
        <v>178</v>
      </c>
    </row>
  </sheetData>
  <mergeCells count="1">
    <mergeCell ref="A18:E18"/>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13</vt:i4>
      </vt:variant>
      <vt:variant>
        <vt:lpstr>Benannte Bereiche</vt:lpstr>
      </vt:variant>
      <vt:variant>
        <vt:i4>11</vt:i4>
      </vt:variant>
    </vt:vector>
  </HeadingPairs>
  <TitlesOfParts>
    <vt:vector size="24" baseType="lpstr">
      <vt:lpstr>Wegleitung Kalkulation</vt:lpstr>
      <vt:lpstr>Guide for Calculation English</vt:lpstr>
      <vt:lpstr>DIZH Budget Calculation</vt:lpstr>
      <vt:lpstr>Personnel Costs</vt:lpstr>
      <vt:lpstr>UZH_Personal_2023</vt:lpstr>
      <vt:lpstr>PHZH_Personal_2023</vt:lpstr>
      <vt:lpstr>UZH_Personal_Alt</vt:lpstr>
      <vt:lpstr>UZH_Personal</vt:lpstr>
      <vt:lpstr>ZHAW_Personal</vt:lpstr>
      <vt:lpstr>ZHDK_Personal</vt:lpstr>
      <vt:lpstr>PHZH_Personal</vt:lpstr>
      <vt:lpstr>ZHAW - Kostensätze 2021</vt:lpstr>
      <vt:lpstr>Pendenzen</vt:lpstr>
      <vt:lpstr>'ZHAW - Kostensätze 2021'!Druckbereich</vt:lpstr>
      <vt:lpstr>PHZH_Personal!Finanzierung</vt:lpstr>
      <vt:lpstr>PHZH_Personal_2023!Finanzierung</vt:lpstr>
      <vt:lpstr>Finanzierung</vt:lpstr>
      <vt:lpstr>PHZH_Personal!Personalkostensätze</vt:lpstr>
      <vt:lpstr>PHZH_Personal_2023!Personalkostensätze</vt:lpstr>
      <vt:lpstr>UZH_Personal!Personalkostensätze</vt:lpstr>
      <vt:lpstr>UZH_Personal_2023!Personalkostensätze</vt:lpstr>
      <vt:lpstr>UZH_Personal_Alt!Personalkostensätze</vt:lpstr>
      <vt:lpstr>ZHAW_Personal!Personalkostensätze</vt:lpstr>
      <vt:lpstr>Personalkostensätze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Schuler2</dc:creator>
  <cp:lastModifiedBy>Daniel Schuler</cp:lastModifiedBy>
  <cp:lastPrinted>2021-09-23T10:54:33Z</cp:lastPrinted>
  <dcterms:created xsi:type="dcterms:W3CDTF">2021-04-29T13:48:47Z</dcterms:created>
  <dcterms:modified xsi:type="dcterms:W3CDTF">2023-07-11T14:33:38Z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0d9bad3-6dac-4e9a-89a3-89f3b8d247b2_Enabled">
    <vt:lpwstr>true</vt:lpwstr>
  </property>
  <property fmtid="{D5CDD505-2E9C-101B-9397-08002B2CF9AE}" pid="3" name="MSIP_Label_10d9bad3-6dac-4e9a-89a3-89f3b8d247b2_SetDate">
    <vt:lpwstr>2023-05-23T07:20:15Z</vt:lpwstr>
  </property>
  <property fmtid="{D5CDD505-2E9C-101B-9397-08002B2CF9AE}" pid="4" name="MSIP_Label_10d9bad3-6dac-4e9a-89a3-89f3b8d247b2_Method">
    <vt:lpwstr>Standard</vt:lpwstr>
  </property>
  <property fmtid="{D5CDD505-2E9C-101B-9397-08002B2CF9AE}" pid="5" name="MSIP_Label_10d9bad3-6dac-4e9a-89a3-89f3b8d247b2_Name">
    <vt:lpwstr>10d9bad3-6dac-4e9a-89a3-89f3b8d247b2</vt:lpwstr>
  </property>
  <property fmtid="{D5CDD505-2E9C-101B-9397-08002B2CF9AE}" pid="6" name="MSIP_Label_10d9bad3-6dac-4e9a-89a3-89f3b8d247b2_SiteId">
    <vt:lpwstr>5d1a9f9d-201f-4a10-b983-451cf65cbc1e</vt:lpwstr>
  </property>
  <property fmtid="{D5CDD505-2E9C-101B-9397-08002B2CF9AE}" pid="7" name="MSIP_Label_10d9bad3-6dac-4e9a-89a3-89f3b8d247b2_ActionId">
    <vt:lpwstr>c6b0f26b-cede-41da-81c5-fa2f09cba13f</vt:lpwstr>
  </property>
  <property fmtid="{D5CDD505-2E9C-101B-9397-08002B2CF9AE}" pid="8" name="MSIP_Label_10d9bad3-6dac-4e9a-89a3-89f3b8d247b2_ContentBits">
    <vt:lpwstr>0</vt:lpwstr>
  </property>
</Properties>
</file>