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sada/Desktop/1_DIZH/5_Innovationsprogramm/1_ProjectCall/2023.1 PC/hochladen/"/>
    </mc:Choice>
  </mc:AlternateContent>
  <xr:revisionPtr revIDLastSave="0" documentId="8_{CECDD700-1EB7-3B4D-B863-89190F9D1EF6}" xr6:coauthVersionLast="47" xr6:coauthVersionMax="47" xr10:uidLastSave="{00000000-0000-0000-0000-000000000000}"/>
  <bookViews>
    <workbookView xWindow="1060" yWindow="1200" windowWidth="47620" windowHeight="25900" activeTab="2" xr2:uid="{CFAFC911-70D3-7848-A0B5-60444B262177}"/>
  </bookViews>
  <sheets>
    <sheet name="Wegleitung Kalkulation" sheetId="26" state="hidden" r:id="rId1"/>
    <sheet name="Guide for Calculation English" sheetId="31" r:id="rId2"/>
    <sheet name="DIZH Budget Calculation" sheetId="15" r:id="rId3"/>
    <sheet name="Personnel Costs" sheetId="25" r:id="rId4"/>
    <sheet name="UZH_Personal_2023" sheetId="33" state="hidden" r:id="rId5"/>
    <sheet name="PHZH_Personal_2023" sheetId="34" state="hidden" r:id="rId6"/>
    <sheet name="UZH_Personal_Alt" sheetId="27" state="hidden" r:id="rId7"/>
    <sheet name="UZH_Personal" sheetId="32" state="hidden" r:id="rId8"/>
    <sheet name="ZHAW_Personal" sheetId="28" state="hidden" r:id="rId9"/>
    <sheet name="ZHDK_Personal" sheetId="23" state="hidden" r:id="rId10"/>
    <sheet name="PHZH_Personal" sheetId="29" state="hidden" r:id="rId11"/>
    <sheet name="ZHAW - Kostensätze 2021" sheetId="30" state="hidden" r:id="rId12"/>
    <sheet name="Pendenzen" sheetId="21" state="hidden" r:id="rId13"/>
  </sheets>
  <definedNames>
    <definedName name="_xlnm._FilterDatabase" localSheetId="12" hidden="1">Pendenzen!$A$3:$D$20</definedName>
    <definedName name="_xlnm.Print_Area" localSheetId="11">'ZHAW - Kostensätze 2021'!$B:$H</definedName>
    <definedName name="Finanzierung" localSheetId="10">PHZH_Personal!$A$24:$A$27</definedName>
    <definedName name="Finanzierung" localSheetId="5">PHZH_Personal_2023!$A$26:$A$29</definedName>
    <definedName name="Finanzierung" localSheetId="7">UZH_Personal!#REF!</definedName>
    <definedName name="Finanzierung" localSheetId="4">UZH_Personal_2023!#REF!</definedName>
    <definedName name="Finanzierung" localSheetId="6">UZH_Personal_Alt!#REF!</definedName>
    <definedName name="Finanzierung" localSheetId="8">ZHAW_Personal!#REF!</definedName>
    <definedName name="Finanzierung">ZHDK_Personal!$A$28:$A$31</definedName>
    <definedName name="Personalkostensätze" localSheetId="10">PHZH_Personal!$A$4:$F$9</definedName>
    <definedName name="Personalkostensätze" localSheetId="5">PHZH_Personal_2023!$A$6:$F$11</definedName>
    <definedName name="Personalkostensätze" localSheetId="7">UZH_Personal!$A$5:$M$17</definedName>
    <definedName name="Personalkostensätze" localSheetId="4">UZH_Personal_2023!$A$5:$E$17</definedName>
    <definedName name="Personalkostensätze" localSheetId="6">UZH_Personal_Alt!$A$4:$M$10</definedName>
    <definedName name="Personalkostensätze" localSheetId="8">ZHAW_Personal!$A$4:$F$8</definedName>
    <definedName name="Personalkostensätze">ZHDK_Personal!$A$4:$F$13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1" i="15" l="1"/>
  <c r="K61" i="15"/>
  <c r="E61" i="15"/>
  <c r="E11" i="33"/>
  <c r="E10" i="33"/>
  <c r="E9" i="33"/>
  <c r="E8" i="33"/>
  <c r="E7" i="33"/>
  <c r="E6" i="33"/>
  <c r="E5" i="33"/>
  <c r="D4" i="25"/>
  <c r="D3" i="25"/>
  <c r="D2" i="25"/>
  <c r="D1" i="25"/>
  <c r="G68" i="25" l="1"/>
  <c r="G67" i="25"/>
  <c r="G66" i="25"/>
  <c r="G65" i="25"/>
  <c r="G64" i="25"/>
  <c r="G63" i="25"/>
  <c r="F11" i="34"/>
  <c r="D11" i="34"/>
  <c r="E11" i="34" s="1"/>
  <c r="F10" i="34"/>
  <c r="D10" i="34"/>
  <c r="E10" i="34" s="1"/>
  <c r="F9" i="34"/>
  <c r="D9" i="34"/>
  <c r="E9" i="34" s="1"/>
  <c r="F8" i="34"/>
  <c r="D8" i="34"/>
  <c r="E8" i="34" s="1"/>
  <c r="F7" i="34"/>
  <c r="D7" i="34"/>
  <c r="E7" i="34" s="1"/>
  <c r="G14" i="25" l="1"/>
  <c r="H14" i="25" s="1"/>
  <c r="G13" i="25"/>
  <c r="H13" i="25" s="1"/>
  <c r="H18" i="25"/>
  <c r="H19" i="25"/>
  <c r="H20" i="25"/>
  <c r="H21" i="25"/>
  <c r="H22" i="25"/>
  <c r="H23" i="25"/>
  <c r="G17" i="25"/>
  <c r="H17" i="25" s="1"/>
  <c r="G16" i="25"/>
  <c r="H16" i="25" s="1"/>
  <c r="G15" i="25"/>
  <c r="H15" i="25" s="1"/>
  <c r="G12" i="25"/>
  <c r="H12" i="25" s="1"/>
  <c r="E74" i="15"/>
  <c r="B73" i="15"/>
  <c r="K5" i="15" l="1"/>
  <c r="M9" i="32"/>
  <c r="M8" i="32"/>
  <c r="M7" i="32"/>
  <c r="B45" i="15"/>
  <c r="K4" i="15" l="1"/>
  <c r="M11" i="32"/>
  <c r="M10" i="32"/>
  <c r="Q9" i="32"/>
  <c r="Q8" i="32"/>
  <c r="O8" i="32"/>
  <c r="P8" i="32" s="1"/>
  <c r="Q7" i="32"/>
  <c r="O7" i="32"/>
  <c r="P7" i="32" s="1"/>
  <c r="L6" i="32"/>
  <c r="M6" i="32" s="1"/>
  <c r="L5" i="32"/>
  <c r="M5" i="32" s="1"/>
  <c r="M9" i="27"/>
  <c r="M8" i="27"/>
  <c r="M7" i="27"/>
  <c r="L6" i="27"/>
  <c r="M6" i="27"/>
  <c r="L5" i="27"/>
  <c r="M5" i="27"/>
  <c r="G29" i="25"/>
  <c r="H29" i="25" s="1"/>
  <c r="G30" i="25"/>
  <c r="H30" i="25" s="1"/>
  <c r="G31" i="25"/>
  <c r="H31" i="25" s="1"/>
  <c r="G32" i="25"/>
  <c r="H32" i="25" s="1"/>
  <c r="G33" i="25"/>
  <c r="H33" i="25" s="1"/>
  <c r="G34" i="25"/>
  <c r="H34" i="25" s="1"/>
  <c r="H35" i="25"/>
  <c r="H36" i="25"/>
  <c r="H37" i="25"/>
  <c r="H38" i="25"/>
  <c r="H39" i="25"/>
  <c r="H40" i="25"/>
  <c r="G46" i="25"/>
  <c r="H46" i="25" s="1"/>
  <c r="G47" i="25"/>
  <c r="H47" i="25" s="1"/>
  <c r="G48" i="25"/>
  <c r="H48" i="25" s="1"/>
  <c r="G49" i="25"/>
  <c r="H49" i="25" s="1"/>
  <c r="G50" i="25"/>
  <c r="H50" i="25" s="1"/>
  <c r="G51" i="25"/>
  <c r="H51" i="25" s="1"/>
  <c r="H53" i="25"/>
  <c r="H55" i="25"/>
  <c r="H56" i="25"/>
  <c r="H57" i="25"/>
  <c r="H52" i="25"/>
  <c r="H54" i="25"/>
  <c r="H63" i="25"/>
  <c r="H64" i="25"/>
  <c r="H65" i="25"/>
  <c r="H66" i="25"/>
  <c r="H67" i="25"/>
  <c r="H68" i="25"/>
  <c r="H69" i="25"/>
  <c r="H71" i="25"/>
  <c r="H72" i="25"/>
  <c r="H73" i="25"/>
  <c r="H74" i="25"/>
  <c r="H70" i="25"/>
  <c r="N50" i="15"/>
  <c r="B15" i="15"/>
  <c r="B16" i="15"/>
  <c r="B17" i="15"/>
  <c r="B18" i="15"/>
  <c r="B21" i="15"/>
  <c r="B22" i="15"/>
  <c r="B23" i="15"/>
  <c r="B24" i="15"/>
  <c r="B25" i="15"/>
  <c r="B26" i="15"/>
  <c r="B29" i="15"/>
  <c r="B30" i="15"/>
  <c r="B31" i="15"/>
  <c r="B32" i="15"/>
  <c r="B33" i="15"/>
  <c r="B36" i="15"/>
  <c r="B37" i="15"/>
  <c r="B38" i="15"/>
  <c r="B39" i="15"/>
  <c r="B40" i="15"/>
  <c r="B43" i="15"/>
  <c r="B44" i="15"/>
  <c r="B46" i="15"/>
  <c r="B47" i="15"/>
  <c r="B48" i="15"/>
  <c r="N42" i="15"/>
  <c r="N53" i="15" s="1"/>
  <c r="E42" i="15"/>
  <c r="E53" i="15" s="1"/>
  <c r="H42" i="15"/>
  <c r="H53" i="15" s="1"/>
  <c r="K42" i="15"/>
  <c r="K53" i="15" s="1"/>
  <c r="K28" i="15"/>
  <c r="H28" i="15"/>
  <c r="E28" i="15"/>
  <c r="N28" i="15"/>
  <c r="K35" i="15"/>
  <c r="K50" i="15"/>
  <c r="H35" i="15"/>
  <c r="H50" i="15"/>
  <c r="E35" i="15"/>
  <c r="E50" i="15"/>
  <c r="N35" i="15"/>
  <c r="D9" i="29"/>
  <c r="E9" i="29"/>
  <c r="F9" i="29"/>
  <c r="B70" i="15"/>
  <c r="B69" i="15"/>
  <c r="K88" i="15"/>
  <c r="H88" i="15"/>
  <c r="E88" i="15"/>
  <c r="N88" i="15"/>
  <c r="K81" i="15"/>
  <c r="H81" i="15"/>
  <c r="E81" i="15"/>
  <c r="N81" i="15"/>
  <c r="H74" i="15"/>
  <c r="K74" i="15"/>
  <c r="N74" i="15"/>
  <c r="B72" i="15"/>
  <c r="B68" i="15"/>
  <c r="B80" i="15"/>
  <c r="B79" i="15"/>
  <c r="B77" i="15"/>
  <c r="B76" i="15"/>
  <c r="B75" i="15"/>
  <c r="B87" i="15"/>
  <c r="B86" i="15"/>
  <c r="B84" i="15"/>
  <c r="B83" i="15"/>
  <c r="B82" i="15"/>
  <c r="C5" i="28"/>
  <c r="A28" i="28"/>
  <c r="F8" i="29"/>
  <c r="D8" i="29"/>
  <c r="E8" i="29"/>
  <c r="F7" i="29"/>
  <c r="D7" i="29"/>
  <c r="E7" i="29"/>
  <c r="F6" i="29"/>
  <c r="D6" i="29"/>
  <c r="E6" i="29"/>
  <c r="F5" i="29"/>
  <c r="D5" i="29"/>
  <c r="E5" i="29"/>
  <c r="F8" i="28"/>
  <c r="D8" i="28"/>
  <c r="E8" i="28"/>
  <c r="F7" i="28"/>
  <c r="D7" i="28"/>
  <c r="E7" i="28" s="1"/>
  <c r="F6" i="28"/>
  <c r="D6" i="28"/>
  <c r="E6" i="28" s="1"/>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53" i="15" l="1"/>
  <c r="B74" i="15"/>
  <c r="H42" i="25"/>
  <c r="H12" i="15" s="1"/>
  <c r="H59" i="25"/>
  <c r="K13" i="15" s="1"/>
  <c r="K20" i="15" s="1"/>
  <c r="K52" i="15" s="1"/>
  <c r="H76" i="25"/>
  <c r="N14" i="15" s="1"/>
  <c r="N20" i="15" s="1"/>
  <c r="B42" i="15"/>
  <c r="C40" i="15" s="1"/>
  <c r="B81" i="15"/>
  <c r="B28" i="15"/>
  <c r="C23" i="15" s="1"/>
  <c r="E89" i="15"/>
  <c r="B50" i="15"/>
  <c r="C45" i="15" s="1"/>
  <c r="N89" i="15"/>
  <c r="K89" i="15"/>
  <c r="B35" i="15"/>
  <c r="C33" i="15" s="1"/>
  <c r="B88" i="15"/>
  <c r="H89" i="15"/>
  <c r="H25" i="25"/>
  <c r="E11" i="15" s="1"/>
  <c r="E20" i="15" s="1"/>
  <c r="E52" i="15" s="1"/>
  <c r="C26" i="15" l="1"/>
  <c r="C29" i="15"/>
  <c r="C31" i="15"/>
  <c r="C32" i="15"/>
  <c r="C21" i="15"/>
  <c r="C38" i="15"/>
  <c r="C43" i="15"/>
  <c r="C24" i="15"/>
  <c r="C22" i="15"/>
  <c r="C36" i="15"/>
  <c r="C39" i="15"/>
  <c r="C47" i="15"/>
  <c r="C44" i="15"/>
  <c r="C25" i="15"/>
  <c r="C30" i="15"/>
  <c r="C37" i="15"/>
  <c r="C46" i="15"/>
  <c r="C48" i="15"/>
  <c r="B12" i="15"/>
  <c r="H20" i="15"/>
  <c r="K54" i="15"/>
  <c r="K56" i="15" s="1"/>
  <c r="K57" i="15" s="1"/>
  <c r="B89" i="15"/>
  <c r="B13" i="15"/>
  <c r="B14" i="15"/>
  <c r="B11" i="15"/>
  <c r="B20" i="15" l="1"/>
  <c r="K60" i="15"/>
  <c r="L20" i="15"/>
  <c r="K66" i="15"/>
  <c r="N52" i="15"/>
  <c r="N54" i="15" s="1"/>
  <c r="N56" i="15" s="1"/>
  <c r="N66" i="15" s="1"/>
  <c r="H52" i="15"/>
  <c r="H54" i="15" s="1"/>
  <c r="H56" i="15" s="1"/>
  <c r="H66" i="15" s="1"/>
  <c r="E54" i="15"/>
  <c r="E56" i="15" s="1"/>
  <c r="E57" i="15" s="1"/>
  <c r="B52" i="15" l="1"/>
  <c r="B54" i="15" s="1"/>
  <c r="B56" i="15" s="1"/>
  <c r="B66" i="15" s="1"/>
  <c r="C17" i="15"/>
  <c r="C13" i="15"/>
  <c r="C14" i="15"/>
  <c r="L66" i="15"/>
  <c r="E60" i="15"/>
  <c r="F20" i="15"/>
  <c r="N57" i="15"/>
  <c r="H57" i="15"/>
  <c r="E66" i="15"/>
  <c r="C16" i="15"/>
  <c r="C18" i="15"/>
  <c r="C15" i="15"/>
  <c r="C12" i="15"/>
  <c r="C11" i="15"/>
  <c r="F66" i="15" l="1"/>
  <c r="H60" i="15"/>
  <c r="O20" i="15"/>
  <c r="I20" i="15"/>
  <c r="N60" i="15"/>
  <c r="O66" i="15" s="1"/>
  <c r="B57" i="15"/>
  <c r="I66" i="15" l="1"/>
  <c r="H61" i="15"/>
  <c r="C35" i="15"/>
  <c r="C50" i="15"/>
  <c r="C42" i="15"/>
  <c r="C20" i="15"/>
  <c r="B60" i="15"/>
  <c r="C28" i="15"/>
  <c r="C66" i="15" l="1"/>
  <c r="E9" i="15"/>
  <c r="B61" i="15"/>
  <c r="B62" i="15" s="1"/>
  <c r="B67" i="15" s="1"/>
  <c r="N9" i="15"/>
  <c r="K9" i="15"/>
  <c r="H9" i="15"/>
  <c r="L61" i="15"/>
  <c r="O61" i="15"/>
  <c r="I61" i="15"/>
  <c r="F61" i="15"/>
  <c r="C61" i="15" l="1"/>
  <c r="E62" i="15"/>
  <c r="E67" i="15" s="1"/>
  <c r="C62" i="15"/>
  <c r="N62" i="15"/>
  <c r="N67" i="15" s="1"/>
  <c r="K62" i="15"/>
  <c r="L62" i="15" s="1"/>
  <c r="H62" i="15"/>
  <c r="I62" i="15" s="1"/>
  <c r="B90" i="15"/>
  <c r="C90" i="15" s="1"/>
  <c r="C67" i="15"/>
  <c r="C65" i="15" s="1"/>
  <c r="C89" i="15"/>
  <c r="B65" i="15"/>
  <c r="F62" i="15" l="1"/>
  <c r="K67" i="15"/>
  <c r="L89" i="15" s="1"/>
  <c r="O62" i="15"/>
  <c r="H67" i="15"/>
  <c r="N90" i="15"/>
  <c r="O90" i="15" s="1"/>
  <c r="O67" i="15"/>
  <c r="O65" i="15" s="1"/>
  <c r="O89" i="15"/>
  <c r="N65" i="15"/>
  <c r="E90" i="15"/>
  <c r="F90" i="15" s="1"/>
  <c r="F67" i="15"/>
  <c r="F65" i="15" s="1"/>
  <c r="F89" i="15"/>
  <c r="E65" i="15"/>
  <c r="K90" i="15" l="1"/>
  <c r="L90" i="15" s="1"/>
  <c r="K65" i="15"/>
  <c r="L67" i="15"/>
  <c r="L65" i="15" s="1"/>
  <c r="H65" i="15"/>
  <c r="I89" i="15"/>
  <c r="H90" i="15"/>
  <c r="I90" i="15" s="1"/>
  <c r="I67" i="15"/>
  <c r="I6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20" authorId="0" shapeId="0" xr:uid="{359F5636-ED98-7E42-A7A3-E96AE5EDE90A}">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11 to 14).
</t>
        </r>
        <r>
          <rPr>
            <sz val="10"/>
            <color rgb="FF000000"/>
            <rFont val="+mn-lt"/>
            <charset val="1"/>
          </rPr>
          <t xml:space="preserve">
</t>
        </r>
        <r>
          <rPr>
            <sz val="10"/>
            <color rgb="FF000000"/>
            <rFont val="+mn-lt"/>
            <charset val="1"/>
          </rPr>
          <t>2) Alternatively, the personnel costs can also be entered manually in rows 15 to 18.</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8" authorId="0" shapeId="0" xr:uid="{E30F2F38-58D6-764F-9243-34B99F7A24A1}">
      <text>
        <r>
          <rPr>
            <b/>
            <sz val="10"/>
            <color rgb="FF000000"/>
            <rFont val="Calibri"/>
            <family val="2"/>
          </rPr>
          <t xml:space="preserve">SPECIFICATIONS FOR ALLOWABLE MATERIAL 
</t>
        </r>
        <r>
          <rPr>
            <sz val="10"/>
            <color rgb="FF000000"/>
            <rFont val="+mn-lt"/>
            <charset val="1"/>
          </rPr>
          <t xml:space="preserve">
</t>
        </r>
        <r>
          <rPr>
            <sz val="10"/>
            <color rgb="FF000000"/>
            <rFont val="Calibri"/>
            <family val="2"/>
          </rPr>
          <t xml:space="preserve">All fields in column A (lines 23 to 28) can be overwritten and labelled as desired. Please give as precise and easily comprehensible designations as possible.
</t>
        </r>
        <r>
          <rPr>
            <sz val="10"/>
            <color rgb="FF000000"/>
            <rFont val="+mn-lt"/>
            <charset val="1"/>
          </rPr>
          <t xml:space="preserve">
</t>
        </r>
        <r>
          <rPr>
            <b/>
            <sz val="10"/>
            <color rgb="FF000000"/>
            <rFont val="Calibri"/>
            <family val="2"/>
          </rPr>
          <t>Examples:</t>
        </r>
        <r>
          <rPr>
            <sz val="10"/>
            <color rgb="FF000000"/>
            <rFont val="Calibri"/>
            <family val="2"/>
          </rPr>
          <t xml:space="preserve">
</t>
        </r>
        <r>
          <rPr>
            <sz val="10"/>
            <color rgb="FF000000"/>
            <rFont val="Calibri"/>
            <family val="2"/>
          </rPr>
          <t xml:space="preserve">Expenses: e.g. travel costs for conference visits, costs for inviting speakers to workshops, costs for catering or other food, etc. Open Access costs, rental costs, insurance, advertising costs, printing costs, etc.
</t>
        </r>
        <r>
          <rPr>
            <sz val="10"/>
            <color rgb="FF000000"/>
            <rFont val="+mn-lt"/>
            <charset val="1"/>
          </rPr>
          <t xml:space="preserve">
</t>
        </r>
        <r>
          <rPr>
            <b/>
            <sz val="10"/>
            <color rgb="FF000000"/>
            <rFont val="Calibri"/>
            <family val="2"/>
          </rPr>
          <t>Principle:</t>
        </r>
        <r>
          <rPr>
            <sz val="10"/>
            <color rgb="FF000000"/>
            <rFont val="Calibri"/>
            <family val="2"/>
          </rPr>
          <t xml:space="preserve">
</t>
        </r>
        <r>
          <rPr>
            <sz val="10"/>
            <color rgb="FF000000"/>
            <rFont val="Calibri"/>
            <family val="2"/>
          </rPr>
          <t xml:space="preserve">1) there are no thresholds for chargeable material costs.
</t>
        </r>
        <r>
          <rPr>
            <sz val="10"/>
            <color rgb="FF000000"/>
            <rFont val="Calibri"/>
            <family val="2"/>
          </rPr>
          <t xml:space="preserve">2) Costs can only be included if they were approved as part of the application and are indispensable for the realisation of the project.
</t>
        </r>
        <r>
          <rPr>
            <sz val="10"/>
            <color rgb="FF000000"/>
            <rFont val="Calibri"/>
            <family val="2"/>
          </rPr>
          <t xml:space="preserve">3) Only state costs that are comprehensible.
</t>
        </r>
        <r>
          <rPr>
            <sz val="10"/>
            <color rgb="FF000000"/>
            <rFont val="Calibri"/>
            <family val="2"/>
          </rPr>
          <t>4) Do not build up reserve items!</t>
        </r>
      </text>
    </comment>
    <comment ref="A35"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 xml:space="preserve">Expenditure on "subcontracting" contracts must be separated from material costs.
</t>
        </r>
        <r>
          <rPr>
            <sz val="10"/>
            <color rgb="FF000000"/>
            <rFont val="+mn-lt"/>
            <charset val="1"/>
          </rPr>
          <t xml:space="preserve">A subcontractor is typically an external company that does work for the DIZH project that cannot be done in-house by the university.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 xml:space="preserve">Programming, consulting, creating web presence, event agencies, etc.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 xml:space="preserve">1) Maximum 20% of the total project costs or a maximum of 100 TCHF.
</t>
        </r>
        <r>
          <rPr>
            <sz val="10"/>
            <color rgb="FF000000"/>
            <rFont val="+mn-lt"/>
            <charset val="1"/>
          </rPr>
          <t xml:space="preserve">2) If available, enclose quotations on the cost composition so that the costs indicated are comprehensible.
</t>
        </r>
        <r>
          <rPr>
            <sz val="10"/>
            <color rgb="FF000000"/>
            <rFont val="+mn-lt"/>
            <charset val="1"/>
          </rPr>
          <t xml:space="preserve">3) Costs can only be included if they were approved as part of the application and are indispensable for the realisation of the project.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xml:space="preserve">- If an intangible value (e.g. software) arises from the subcontracting, this may lead to an investment requirement under certain circumstances.
</t>
        </r>
        <r>
          <rPr>
            <sz val="10"/>
            <color rgb="FF000000"/>
            <rFont val="+mn-lt"/>
            <charset val="1"/>
          </rPr>
          <t>- Whether an intangible value arises depends on various factors and must be clarified by the finance department of the respective university .</t>
        </r>
      </text>
    </comment>
    <comment ref="A42"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(38-42).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50"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rPr>
          <t xml:space="preserve">Procurement of equipment, installations and infrastructure that are indispensable for the project and have a useful life of at least one year.
</t>
        </r>
        <r>
          <rPr>
            <sz val="10"/>
            <color rgb="FF000000"/>
            <rFont val="Calibri"/>
            <family val="2"/>
          </rPr>
          <t xml:space="preserve"> 
</t>
        </r>
        <r>
          <rPr>
            <i/>
            <sz val="10"/>
            <color rgb="FF000000"/>
            <rFont val="Calibri"/>
            <family val="2"/>
          </rPr>
          <t>Thresholds:</t>
        </r>
        <r>
          <rPr>
            <sz val="10"/>
            <color rgb="FF000000"/>
            <rFont val="Calibri"/>
            <family val="2"/>
          </rPr>
          <t xml:space="preserve">
</t>
        </r>
        <r>
          <rPr>
            <sz val="10"/>
            <color rgb="FF000000"/>
            <rFont val="Calibri"/>
            <family val="2"/>
          </rPr>
          <t xml:space="preserve">UZH: 10 TCHF
</t>
        </r>
        <r>
          <rPr>
            <sz val="10"/>
            <color rgb="FF000000"/>
            <rFont val="Calibri"/>
            <family val="2"/>
          </rPr>
          <t xml:space="preserve">PHZH, ZHAW, ZHdK: 50 TCHF
</t>
        </r>
        <r>
          <rPr>
            <sz val="10"/>
            <color rgb="FF000000"/>
            <rFont val="Calibri"/>
            <family val="2"/>
          </rPr>
          <t xml:space="preserve"> 
</t>
        </r>
        <r>
          <rPr>
            <sz val="10"/>
            <color rgb="FF000000"/>
            <rFont val="Calibri"/>
            <family val="2"/>
          </rPr>
          <t xml:space="preserve">Purchases exceeding these thresholds must be procured internally at the university and cannot be financed with DIZH funds. However, purchases of equipment &amp; facilities below this threshold may be declared for the DIZH credit.
</t>
        </r>
        <r>
          <rPr>
            <sz val="10"/>
            <color rgb="FF000000"/>
            <rFont val="Calibri"/>
            <family val="2"/>
          </rPr>
          <t xml:space="preserve">Expenditure on equipment rental must also be declared.
</t>
        </r>
        <r>
          <rPr>
            <sz val="10"/>
            <color rgb="FF000000"/>
            <rFont val="Calibri"/>
            <family val="2"/>
          </rPr>
          <t xml:space="preserve"> 
</t>
        </r>
        <r>
          <rPr>
            <i/>
            <sz val="10"/>
            <color rgb="FF000000"/>
            <rFont val="Calibri"/>
            <family val="2"/>
          </rPr>
          <t>Examples:</t>
        </r>
        <r>
          <rPr>
            <sz val="10"/>
            <color rgb="FF000000"/>
            <rFont val="Calibri"/>
            <family val="2"/>
          </rPr>
          <t xml:space="preserve">
</t>
        </r>
        <r>
          <rPr>
            <sz val="10"/>
            <color rgb="FF000000"/>
            <rFont val="Calibri"/>
            <family val="2"/>
          </rPr>
          <t xml:space="preserve">Laboratory equipment, machinery, instruments, tools, hardware (incl. operating software), printers, vehicles, furniture, software, licences, patents, etc.
</t>
        </r>
      </text>
    </comment>
    <comment ref="A52"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3" authorId="0" shapeId="0" xr:uid="{78A13BC8-EF2F-2E40-BF17-8EFAF5132040}">
      <text>
        <r>
          <rPr>
            <sz val="10"/>
            <color rgb="FF000000"/>
            <rFont val="Calibri"/>
            <family val="2"/>
          </rPr>
          <t>As the funding is currently not regulated, the share of the practice partners is deducted from the project costs.</t>
        </r>
      </text>
    </comment>
    <comment ref="A54"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6"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A59"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6"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E66"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F66"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H66"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6"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66"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L66"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N66"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66"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7"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7"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7"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7"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7"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4"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As a rule, the dissolution of reserves is to be determined at the university management level. </t>
        </r>
      </text>
    </comment>
    <comment ref="A81"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8"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A89" authorId="0" shapeId="0" xr:uid="{65888F42-25EC-0E41-ACFF-C9DE2B63DC5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B89" authorId="0" shapeId="0" xr:uid="{724A8640-0FE2-F145-84E6-03E9C31C5506}">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E89" authorId="0" shapeId="0" xr:uid="{F0E2EB36-212E-3948-A8A0-4D165174B82A}">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H89" authorId="0" shapeId="0" xr:uid="{9D3DDB91-EFEA-BD40-84DB-A8DCA105AE73}">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K89" authorId="0" shapeId="0" xr:uid="{8ACBC405-5051-8D47-8264-B2319E86D36D}">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N89" authorId="0" shapeId="0" xr:uid="{60F622C7-A71C-9D4C-A503-905B6528D587}">
      <text>
        <r>
          <rPr>
            <b/>
            <sz val="10"/>
            <color rgb="FF000000"/>
            <rFont val="Tahoma"/>
            <family val="2"/>
          </rPr>
          <t xml:space="preserve">TOTAL OWN CONTRIBUTIONS (SECURED):
</t>
        </r>
        <r>
          <rPr>
            <sz val="10"/>
            <color rgb="FF000000"/>
            <rFont val="Tahoma"/>
            <family val="2"/>
          </rPr>
          <t xml:space="preserve">
</t>
        </r>
        <r>
          <rPr>
            <sz val="10"/>
            <color rgb="FF000000"/>
            <rFont val="Tahoma"/>
            <family val="2"/>
          </rPr>
          <t xml:space="preserve">Sum of the own contributions to be contributed, which is considered secured and can be certified with corresponding signed letters.
</t>
        </r>
        <r>
          <rPr>
            <sz val="10"/>
            <color rgb="FF000000"/>
            <rFont val="Calibri"/>
            <family val="2"/>
          </rPr>
          <t xml:space="preserve">
</t>
        </r>
      </text>
    </comment>
    <comment ref="A90" authorId="0" shapeId="0" xr:uid="{9F9AE615-642B-A743-B4C7-9F86747083C0}">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B90" authorId="0" shapeId="0" xr:uid="{E92774C2-C3E7-1A48-B3E3-F79A121EBD87}">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E90" authorId="0" shapeId="0" xr:uid="{AE07CF47-86E0-624F-BBF5-3656C518C02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H90" authorId="0" shapeId="0" xr:uid="{E3156645-35AE-0049-98EB-007589C31938}">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K90" authorId="0" shapeId="0" xr:uid="{6A17F478-CE34-F94B-927B-C8CDD374A655}">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 ref="N90" authorId="0" shapeId="0" xr:uid="{C147B655-C7B4-974D-B0F6-3F92E9D407BE}">
      <text>
        <r>
          <rPr>
            <b/>
            <sz val="10"/>
            <color rgb="FF000000"/>
            <rFont val="Tahoma"/>
            <family val="2"/>
          </rPr>
          <t xml:space="preserve">Missing / not secured own contributions:
</t>
        </r>
        <r>
          <rPr>
            <sz val="10"/>
            <color rgb="FF000000"/>
            <rFont val="Tahoma"/>
            <family val="2"/>
          </rPr>
          <t xml:space="preserve">
</t>
        </r>
        <r>
          <rPr>
            <sz val="10"/>
            <color rgb="FF000000"/>
            <rFont val="Tahoma"/>
            <family val="2"/>
          </rPr>
          <t xml:space="preserve">Sum of missing matching share. This corresponds to the missing own contribution that has not yet been secured.
</t>
        </r>
        <r>
          <rPr>
            <sz val="10"/>
            <color rgb="FF00000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Daniel Schuler</author>
  </authors>
  <commentList>
    <comment ref="B11"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9F6CFC97-56BA-EA4E-A352-9D93FD9AE6A6}">
      <text>
        <r>
          <rPr>
            <b/>
            <sz val="10"/>
            <color rgb="FF000000"/>
            <rFont val="Calibri"/>
            <family val="2"/>
          </rPr>
          <t xml:space="preserve">Personal category
</t>
        </r>
        <r>
          <rPr>
            <sz val="10"/>
            <color rgb="FF000000"/>
            <rFont val="+mn-lt"/>
            <charset val="1"/>
          </rPr>
          <t xml:space="preserve">
</t>
        </r>
        <r>
          <rPr>
            <b/>
            <sz val="10"/>
            <color rgb="FF000000"/>
            <rFont val="+mn-lt"/>
            <charset val="1"/>
          </rPr>
          <t xml:space="preserve">
</t>
        </r>
        <r>
          <rPr>
            <sz val="10"/>
            <color rgb="FF000000"/>
            <rFont val="Calibri"/>
            <family val="2"/>
          </rPr>
          <t xml:space="preserve">For UZH staff, only three categories are available on the DROP-DOWN menu:
</t>
        </r>
        <r>
          <rPr>
            <sz val="10"/>
            <color rgb="FF000000"/>
            <rFont val="Calibri"/>
            <family val="2"/>
          </rPr>
          <t xml:space="preserve">
</t>
        </r>
        <r>
          <rPr>
            <sz val="10"/>
            <color rgb="FF000000"/>
            <rFont val="Calibri"/>
            <family val="2"/>
            <scheme val="minor"/>
          </rPr>
          <t xml:space="preserve">1) Auxiliary assistants:
</t>
        </r>
        <r>
          <rPr>
            <sz val="10"/>
            <color rgb="FF000000"/>
            <rFont val="Calibri"/>
            <family val="2"/>
            <scheme val="minor"/>
          </rPr>
          <t>Auxiliary assistants without bachelor’s degree:</t>
        </r>
        <r>
          <rPr>
            <sz val="10"/>
            <color rgb="FF000000"/>
            <rFont val="Calibri"/>
            <family val="2"/>
            <scheme val="minor"/>
          </rPr>
          <t xml:space="preserve"> </t>
        </r>
        <r>
          <rPr>
            <sz val="10"/>
            <color rgb="FF000000"/>
            <rFont val="Calibri"/>
            <family val="2"/>
            <scheme val="minor"/>
          </rPr>
          <t xml:space="preserve">Salary class 10, salary levels 03, with an annual salary of CHF 73'264 for a 100% workload (incl. 14% social benefits).
</t>
        </r>
        <r>
          <rPr>
            <sz val="10"/>
            <color rgb="FF000000"/>
            <rFont val="Calibri"/>
            <family val="2"/>
            <scheme val="minor"/>
          </rPr>
          <t>Auxiliary assistants with bachelor’s degree:</t>
        </r>
        <r>
          <rPr>
            <sz val="10"/>
            <color rgb="FF000000"/>
            <rFont val="Calibri"/>
            <family val="2"/>
            <scheme val="minor"/>
          </rPr>
          <t xml:space="preserve"> </t>
        </r>
        <r>
          <rPr>
            <sz val="10"/>
            <color rgb="FF000000"/>
            <rFont val="Calibri"/>
            <family val="2"/>
            <scheme val="minor"/>
          </rPr>
          <t xml:space="preserve">Salary grade 10, salary levels 03, with an annual salary of CHF 84'847 for a 100% workload (incl. 14% social benefits).
</t>
        </r>
        <r>
          <rPr>
            <sz val="10"/>
            <color rgb="FF000000"/>
            <rFont val="Calibri"/>
            <family val="2"/>
            <scheme val="minor"/>
          </rPr>
          <t xml:space="preserve">
</t>
        </r>
        <r>
          <rPr>
            <sz val="10"/>
            <color rgb="FF000000"/>
            <rFont val="Calibri"/>
            <family val="2"/>
            <scheme val="minor"/>
          </rPr>
          <t xml:space="preserve">2) PhD students:
</t>
        </r>
        <r>
          <rPr>
            <sz val="10"/>
            <color rgb="FF000000"/>
            <rFont val="Calibri"/>
            <family val="2"/>
            <scheme val="minor"/>
          </rPr>
          <t xml:space="preserve">According to UZH classification guidelines, these students can have a 60% workload, which results in the following annual salaries (incl. 14.5 % social benefits):
</t>
        </r>
        <r>
          <rPr>
            <sz val="10"/>
            <color rgb="FF000000"/>
            <rFont val="Calibri"/>
            <family val="2"/>
            <scheme val="minor"/>
          </rPr>
          <t xml:space="preserve">
</t>
        </r>
        <r>
          <rPr>
            <sz val="10"/>
            <color rgb="FF000000"/>
            <rFont val="Calibri"/>
            <family val="2"/>
            <scheme val="minor"/>
          </rPr>
          <t xml:space="preserve">PhD students 1st year -&gt; CHF 89'768 / with 60% Pensum: CHF 53'861
</t>
        </r>
        <r>
          <rPr>
            <sz val="10"/>
            <color rgb="FF000000"/>
            <rFont val="Calibri"/>
            <family val="2"/>
            <scheme val="minor"/>
          </rPr>
          <t xml:space="preserve">PhD students 2nd year -&gt; CHF 92'631 / with 60% Pensum: CHF 55'578
</t>
        </r>
        <r>
          <rPr>
            <sz val="10"/>
            <color rgb="FF000000"/>
            <rFont val="Calibri"/>
            <family val="2"/>
            <scheme val="minor"/>
          </rPr>
          <t xml:space="preserve">PhD students 3rd and 4th year -&gt; CHF 95'431 / 60% Pensum: CHF 57296
</t>
        </r>
        <r>
          <rPr>
            <sz val="10"/>
            <color rgb="FF000000"/>
            <rFont val="Calibri"/>
            <family val="2"/>
            <scheme val="minor"/>
          </rPr>
          <t xml:space="preserve">The workload must be adjusted in column E. Mostly: 60%!
</t>
        </r>
        <r>
          <rPr>
            <sz val="10"/>
            <color rgb="FF000000"/>
            <rFont val="Calibri"/>
            <family val="2"/>
            <scheme val="minor"/>
          </rPr>
          <t xml:space="preserve">
</t>
        </r>
        <r>
          <rPr>
            <sz val="10"/>
            <color rgb="FF000000"/>
            <rFont val="Calibri"/>
            <family val="2"/>
            <scheme val="minor"/>
          </rPr>
          <t xml:space="preserve">Reserach assistants: Salary grade 17, salary level 03, with an annual salary (incl. 15% social benefits) of CHF 108'184 for a 100% workload.
</t>
        </r>
        <r>
          <rPr>
            <sz val="10"/>
            <color rgb="FF000000"/>
            <rFont val="Calibri"/>
            <family val="2"/>
            <scheme val="minor"/>
          </rPr>
          <t xml:space="preserve">
</t>
        </r>
        <r>
          <rPr>
            <sz val="10"/>
            <color rgb="FF000000"/>
            <rFont val="Calibri"/>
            <family val="2"/>
            <scheme val="minor"/>
          </rPr>
          <t>Post Docs: Salary grade 18, salary level 03, with an annual salary (incl. 15% social benefits) of CHF 115'276 for a 100% workload.</t>
        </r>
        <r>
          <rPr>
            <sz val="10"/>
            <color rgb="FF000000"/>
            <rFont val="Calibri"/>
            <family val="2"/>
            <scheme val="minor"/>
          </rPr>
          <t xml:space="preserve"> </t>
        </r>
        <r>
          <rPr>
            <sz val="10"/>
            <color rgb="FF000000"/>
            <rFont val="Calibri"/>
            <family val="2"/>
          </rPr>
          <t xml:space="preserve">.
</t>
        </r>
        <r>
          <rPr>
            <sz val="10"/>
            <color rgb="FF000000"/>
            <rFont val="Calibri"/>
            <family val="2"/>
          </rPr>
          <t xml:space="preserve">
</t>
        </r>
        <r>
          <rPr>
            <sz val="10"/>
            <color rgb="FF000000"/>
            <rFont val="Calibri"/>
            <family val="2"/>
          </rPr>
          <t xml:space="preserve">All other staff categories can be entered manually in the lines provided. </t>
        </r>
      </text>
    </comment>
    <comment ref="D11"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11"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11"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11"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29ACAFBD-E87C-9145-A4D2-268F2EF1785E}">
      <text>
        <r>
          <rPr>
            <b/>
            <i/>
            <sz val="10"/>
            <color rgb="FF000000"/>
            <rFont val="Calibri"/>
            <family val="2"/>
          </rPr>
          <t>Personnel costs UZH: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in; however, it can serve as an aid for the applicant.
</t>
        </r>
        <r>
          <rPr>
            <b/>
            <sz val="10"/>
            <color rgb="FF000000"/>
            <rFont val="Calibri"/>
            <family val="2"/>
          </rPr>
          <t xml:space="preserve">Personnel category: </t>
        </r>
        <r>
          <rPr>
            <sz val="10"/>
            <color rgb="FF000000"/>
            <rFont val="Calibri"/>
            <family val="2"/>
          </rPr>
          <t xml:space="preserve">DROP-DOWN of the personnel category according to UZH specifications. 
</t>
        </r>
        <r>
          <rPr>
            <sz val="10"/>
            <color rgb="FF000000"/>
            <rFont val="Calibri"/>
            <family val="2"/>
          </rPr>
          <t xml:space="preserve">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employee in %.  
</t>
        </r>
        <r>
          <rPr>
            <b/>
            <sz val="10"/>
            <color rgb="FF000000"/>
            <rFont val="Calibri"/>
            <family val="2"/>
          </rPr>
          <t>Months</t>
        </r>
        <r>
          <rPr>
            <sz val="10"/>
            <color rgb="FF000000"/>
            <rFont val="Calibri"/>
            <family val="2"/>
          </rPr>
          <t xml:space="preserve">: Employee’s employment duration in months.
</t>
        </r>
        <r>
          <rPr>
            <sz val="10"/>
            <color rgb="FF000000"/>
            <rFont val="Calibri"/>
            <family val="2"/>
          </rPr>
          <t xml:space="preserve">
</t>
        </r>
        <r>
          <rPr>
            <b/>
            <sz val="10"/>
            <color rgb="FF000000"/>
            <rFont val="Calibri"/>
            <family val="2"/>
          </rPr>
          <t xml:space="preserve">Annual costs: 
</t>
        </r>
        <r>
          <rPr>
            <i/>
            <sz val="10"/>
            <color rgb="FF000000"/>
            <rFont val="Calibri"/>
            <family val="2"/>
          </rPr>
          <t>White fields</t>
        </r>
        <r>
          <rPr>
            <sz val="10"/>
            <color rgb="FF000000"/>
            <rFont val="Calibri"/>
            <family val="2"/>
          </rPr>
          <t xml:space="preserve">: The wage costs are entered automatically according to the selected personnel category.
</t>
        </r>
        <r>
          <rPr>
            <i/>
            <sz val="10"/>
            <color rgb="FF000000"/>
            <rFont val="Calibri"/>
            <family val="2"/>
          </rPr>
          <t>Orange fields:</t>
        </r>
        <r>
          <rPr>
            <sz val="10"/>
            <color rgb="FF000000"/>
            <rFont val="Calibri"/>
            <family val="2"/>
          </rPr>
          <t xml:space="preserve"> The annual costs can be entered manually.
</t>
        </r>
        <r>
          <rPr>
            <sz val="10"/>
            <color rgb="FF000000"/>
            <rFont val="Calibri"/>
            <family val="2"/>
          </rPr>
          <t xml:space="preserve">
</t>
        </r>
        <r>
          <rPr>
            <i/>
            <sz val="10"/>
            <color rgb="FF000000"/>
            <rFont val="Calibri"/>
            <family val="2"/>
          </rPr>
          <t>Proportional project costs:</t>
        </r>
        <r>
          <rPr>
            <sz val="10"/>
            <color rgb="FF000000"/>
            <rFont val="Calibri"/>
            <family val="2"/>
          </rPr>
          <t xml:space="preserve">
</t>
        </r>
        <r>
          <rPr>
            <sz val="10"/>
            <color rgb="FF000000"/>
            <rFont val="Calibri"/>
            <family val="2"/>
          </rPr>
          <t xml:space="preserve">The annual costs in relation to the selected employment level and the number of months. The total is transferred directly to "DIZH Innovationsprogramme Calc”.
</t>
        </r>
        <r>
          <rPr>
            <sz val="10"/>
            <color rgb="FF000000"/>
            <rFont val="Calibri"/>
            <family val="2"/>
          </rPr>
          <t xml:space="preserve">
</t>
        </r>
        <r>
          <rPr>
            <sz val="10"/>
            <color rgb="FF000000"/>
            <rFont val="Calibri"/>
            <family val="2"/>
          </rPr>
          <t xml:space="preserve">To ensure that the costs are explicable, details can be entered in the comment columns. </t>
        </r>
      </text>
    </comment>
    <comment ref="B28"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28"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28"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28"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28"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 xml:space="preserve">The number of hours multiplied by the internal hourly rate.
</t>
        </r>
      </text>
    </comment>
    <comment ref="A42"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 xml:space="preserve">Hrs rate: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The number of hours multiplied by the internal hourly rate. The total is transferred directly to "DIZH Innovationsprogramme Calc”.</t>
        </r>
      </text>
    </comment>
    <comment ref="B45"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45"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45"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45"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45"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45"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59"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xml:space="preserve">: Name of the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ZHdK specifications.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xml:space="preserve">: Employee’s employment duration in months.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The annual costs in relation to the selected employment level and the number of months. The total is transferred directly to "DIZH Innovationsprogramme Calc” .</t>
        </r>
      </text>
    </comment>
    <comment ref="B62" authorId="1" shapeId="0" xr:uid="{0916B73B-3199-D643-8922-21CDD676AB52}">
      <text>
        <r>
          <rPr>
            <sz val="10"/>
            <color rgb="FF000000"/>
            <rFont val="Calibri"/>
            <family val="2"/>
          </rPr>
          <t xml:space="preserve">Name of the employee. Is not relevant for DIZH and does not have to be filled in, but can serve as an aid for the applicant. 
</t>
        </r>
      </text>
    </comment>
    <comment ref="C62"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62"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62"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62"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5BE85917-8680-CB4A-854F-F38CED0BBC98}">
      <text>
        <r>
          <rPr>
            <b/>
            <i/>
            <sz val="10"/>
            <color rgb="FF000000"/>
            <rFont val="Calibri"/>
            <family val="2"/>
          </rPr>
          <t>Personnel costs PHZH:</t>
        </r>
        <r>
          <rPr>
            <sz val="10"/>
            <color rgb="FF000000"/>
            <rFont val="Calibri"/>
            <family val="2"/>
          </rPr>
          <t xml:space="preserve"> 
</t>
        </r>
        <r>
          <rPr>
            <sz val="10"/>
            <color rgb="FF000000"/>
            <rFont val="Calibri"/>
            <family val="2"/>
          </rPr>
          <t xml:space="preserve">
</t>
        </r>
        <r>
          <rPr>
            <b/>
            <sz val="10"/>
            <color rgb="FF000000"/>
            <rFont val="Calibri"/>
            <family val="2"/>
          </rPr>
          <t>Person:</t>
        </r>
        <r>
          <rPr>
            <sz val="10"/>
            <color rgb="FF000000"/>
            <rFont val="Calibri"/>
            <family val="2"/>
          </rPr>
          <t xml:space="preserve"> Name of the employee. This information is not relevant for the DIZH and need not be filled </t>
        </r>
        <r>
          <rPr>
            <b/>
            <sz val="10"/>
            <color rgb="FF000000"/>
            <rFont val="Calibri"/>
            <family val="2"/>
          </rPr>
          <t xml:space="preserve">in; however, it can serve as an aid for the applicant.  
</t>
        </r>
        <r>
          <rPr>
            <b/>
            <sz val="10"/>
            <color rgb="FF000000"/>
            <rFont val="Calibri"/>
            <family val="2"/>
          </rPr>
          <t xml:space="preserve">
</t>
        </r>
        <r>
          <rPr>
            <b/>
            <sz val="10"/>
            <color rgb="FF000000"/>
            <rFont val="Calibri"/>
            <family val="2"/>
          </rPr>
          <t xml:space="preserve">Personnel category: </t>
        </r>
        <r>
          <rPr>
            <sz val="10"/>
            <color rgb="FF000000"/>
            <rFont val="Calibri"/>
            <family val="2"/>
          </rPr>
          <t xml:space="preserve">DROP-DOWN of the personnel category, according to PHZH specifications.
</t>
        </r>
        <r>
          <rPr>
            <b/>
            <sz val="10"/>
            <color rgb="FF000000"/>
            <rFont val="Calibri"/>
            <family val="2"/>
          </rPr>
          <t>Task</t>
        </r>
        <r>
          <rPr>
            <sz val="10"/>
            <color rgb="FF000000"/>
            <rFont val="Calibri"/>
            <family val="2"/>
          </rPr>
          <t xml:space="preserve">: Role within the project 
</t>
        </r>
        <r>
          <rPr>
            <b/>
            <sz val="10"/>
            <color rgb="FF000000"/>
            <rFont val="Calibri"/>
            <family val="2"/>
          </rPr>
          <t>Degree of employment</t>
        </r>
        <r>
          <rPr>
            <sz val="10"/>
            <color rgb="FF000000"/>
            <rFont val="Calibri"/>
            <family val="2"/>
          </rPr>
          <t xml:space="preserve">: The "degree of employment" of the project staff member in %. 
</t>
        </r>
        <r>
          <rPr>
            <b/>
            <sz val="10"/>
            <color rgb="FF000000"/>
            <rFont val="Calibri"/>
            <family val="2"/>
          </rPr>
          <t>Months</t>
        </r>
        <r>
          <rPr>
            <sz val="10"/>
            <color rgb="FF000000"/>
            <rFont val="Calibri"/>
            <family val="2"/>
          </rPr>
          <t xml:space="preserve">: Employee’s employment duration in months. 
</t>
        </r>
        <r>
          <rPr>
            <b/>
            <sz val="10"/>
            <color rgb="FF000000"/>
            <rFont val="Calibri"/>
            <family val="2"/>
          </rPr>
          <t xml:space="preserve">
</t>
        </r>
        <r>
          <rPr>
            <b/>
            <sz val="10"/>
            <color rgb="FF000000"/>
            <rFont val="Calibri"/>
            <family val="2"/>
          </rPr>
          <t xml:space="preserve">Annual costs: 
</t>
        </r>
        <r>
          <rPr>
            <i/>
            <sz val="10"/>
            <color rgb="FF000000"/>
            <rFont val="Calibri"/>
            <family val="2"/>
          </rPr>
          <t xml:space="preserve">White fields: </t>
        </r>
        <r>
          <rPr>
            <sz val="10"/>
            <color rgb="FF000000"/>
            <rFont val="Calibri"/>
            <family val="2"/>
          </rPr>
          <t xml:space="preserve">The salary costs are entered automatically according to the selected personnel category.  The following hourly rates apply (and multiplied by 1'900 hrs):
</t>
        </r>
        <r>
          <rPr>
            <sz val="10"/>
            <color rgb="FF000000"/>
            <rFont val="Calibri"/>
            <family val="2"/>
          </rPr>
          <t xml:space="preserve">
</t>
        </r>
        <r>
          <rPr>
            <i/>
            <sz val="10"/>
            <color rgb="FF000000"/>
            <rFont val="Calibri"/>
            <family val="2"/>
          </rPr>
          <t>Orange fields</t>
        </r>
        <r>
          <rPr>
            <sz val="10"/>
            <color rgb="FF000000"/>
            <rFont val="Calibri"/>
            <family val="2"/>
          </rPr>
          <t xml:space="preserve">: Annual costs can be entered manually. 
</t>
        </r>
        <r>
          <rPr>
            <b/>
            <sz val="10"/>
            <color rgb="FF000000"/>
            <rFont val="Calibri"/>
            <family val="2"/>
          </rPr>
          <t xml:space="preserve">
</t>
        </r>
        <r>
          <rPr>
            <b/>
            <sz val="10"/>
            <color rgb="FF000000"/>
            <rFont val="Calibri"/>
            <family val="2"/>
          </rPr>
          <t xml:space="preserve">Proportional project costs: 
</t>
        </r>
        <r>
          <rPr>
            <sz val="10"/>
            <color rgb="FF000000"/>
            <rFont val="Calibri"/>
            <family val="2"/>
          </rPr>
          <t xml:space="preserve">The annual costs in relation to the selected employment level and number of months.  The total is transferred directly to "DIZH Innovationsprogramme Calc".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C10" authorId="0" shapeId="0" xr:uid="{0619950A-9377-6744-9ADB-F39EBF089F43}">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C11" authorId="0" shapeId="0" xr:uid="{C5677562-8596-8F44-8F62-C75BDEC7826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Gabriele Prohaska</author>
  </authors>
  <commentList>
    <comment ref="K6" authorId="0" shapeId="0" xr:uid="{624D069F-8A20-1C45-A853-190F301E0B78}">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 ref="L10" authorId="0" shapeId="0" xr:uid="{F5C18289-0D6E-D149-B07C-6C6B78C90002}">
      <text>
        <r>
          <rPr>
            <b/>
            <sz val="10"/>
            <color rgb="FF000000"/>
            <rFont val="Tahoma"/>
            <family val="2"/>
          </rPr>
          <t>Gabriele Prohaska:</t>
        </r>
        <r>
          <rPr>
            <sz val="10"/>
            <color rgb="FF000000"/>
            <rFont val="Tahoma"/>
            <family val="2"/>
          </rPr>
          <t xml:space="preserve">
</t>
        </r>
        <r>
          <rPr>
            <sz val="10"/>
            <color rgb="FF000000"/>
            <rFont val="Tahoma"/>
            <family val="2"/>
          </rPr>
          <t>Assistierende</t>
        </r>
      </text>
    </comment>
    <comment ref="L11" authorId="0" shapeId="0" xr:uid="{7B6265DF-CACB-694D-9BF1-51EFB5154E73}">
      <text>
        <r>
          <rPr>
            <b/>
            <sz val="10"/>
            <color rgb="FF000000"/>
            <rFont val="Tahoma"/>
            <family val="2"/>
          </rPr>
          <t>Gabriele Prohaska:</t>
        </r>
        <r>
          <rPr>
            <sz val="10"/>
            <color rgb="FF000000"/>
            <rFont val="Tahoma"/>
            <family val="2"/>
          </rPr>
          <t xml:space="preserve">
</t>
        </r>
        <r>
          <rPr>
            <sz val="10"/>
            <color rgb="FF000000"/>
            <rFont val="Tahoma"/>
            <family val="2"/>
          </rPr>
          <t>Postdoc</t>
        </r>
      </text>
    </comment>
    <comment ref="D20" authorId="0" shapeId="0" xr:uid="{48BC04A1-2E64-5649-B0F8-DC9F16FD0162}">
      <text>
        <r>
          <rPr>
            <b/>
            <sz val="10"/>
            <color rgb="FF000000"/>
            <rFont val="Tahoma"/>
            <family val="2"/>
          </rPr>
          <t>Gabriele Prohaska:</t>
        </r>
        <r>
          <rPr>
            <sz val="10"/>
            <color rgb="FF000000"/>
            <rFont val="Tahoma"/>
            <family val="2"/>
          </rPr>
          <t xml:space="preserve">
</t>
        </r>
        <r>
          <rPr>
            <sz val="10"/>
            <color rgb="FF000000"/>
            <rFont val="Tahoma"/>
            <family val="2"/>
          </rPr>
          <t>Hilfsassistierende mit Bachelor</t>
        </r>
      </text>
    </comment>
  </commentList>
</comments>
</file>

<file path=xl/sharedStrings.xml><?xml version="1.0" encoding="utf-8"?>
<sst xmlns="http://schemas.openxmlformats.org/spreadsheetml/2006/main" count="976" uniqueCount="576">
  <si>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</si>
  <si>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</si>
  <si>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</si>
  <si>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</si>
  <si>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</si>
  <si>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</si>
  <si>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</si>
  <si>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</si>
  <si>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</si>
  <si>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</si>
  <si>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</si>
  <si>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</si>
  <si>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</si>
  <si>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</si>
  <si>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</si>
  <si>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</si>
  <si>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</si>
  <si>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</si>
  <si>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</si>
  <si>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</si>
  <si>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</si>
  <si>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</si>
  <si>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</si>
  <si>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</si>
  <si>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</si>
  <si>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</si>
  <si>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</si>
  <si>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</si>
  <si>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</si>
  <si>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</si>
  <si>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</si>
  <si>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</si>
  <si>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</si>
  <si>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</si>
  <si>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</si>
  <si>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</si>
  <si>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</si>
  <si>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</si>
  <si>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</si>
  <si>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</si>
  <si>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</si>
  <si>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</si>
  <si>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</si>
  <si>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</si>
  <si>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</si>
  <si>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</si>
  <si>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</si>
  <si>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</si>
  <si>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</si>
  <si>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</si>
  <si>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</si>
  <si>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</si>
  <si>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</si>
  <si>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</si>
  <si>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</si>
  <si>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</si>
  <si>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</si>
  <si>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</si>
  <si>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</si>
  <si>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</si>
  <si>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</si>
  <si>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</si>
  <si>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</si>
  <si>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</si>
  <si>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</si>
  <si>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</si>
  <si>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</si>
  <si>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</si>
  <si>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</si>
  <si>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</si>
  <si>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</si>
  <si>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</si>
  <si>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</si>
  <si>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</si>
  <si>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</si>
  <si>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</si>
  <si>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</si>
  <si>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</si>
  <si>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</si>
  <si>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</si>
  <si>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</si>
  <si>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</si>
  <si>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</si>
  <si>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</si>
  <si>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</si>
  <si>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</si>
  <si>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</si>
  <si>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</si>
  <si>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</si>
  <si>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</si>
  <si>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</si>
  <si>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</si>
  <si>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</si>
  <si>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</si>
  <si>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</si>
  <si>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</si>
  <si>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</si>
  <si>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</si>
  <si>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</si>
  <si>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</si>
  <si>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</si>
  <si>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</si>
  <si>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</si>
  <si>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</si>
  <si>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</si>
  <si>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</si>
  <si>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</si>
  <si>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</si>
  <si>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</si>
  <si>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</si>
  <si>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</si>
  <si>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</si>
  <si>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</si>
  <si>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</si>
  <si>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</si>
  <si>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</si>
  <si>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</si>
  <si>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</si>
  <si>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</si>
  <si>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</si>
  <si>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</si>
  <si>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</si>
  <si>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</si>
  <si>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</si>
  <si>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</si>
  <si>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</si>
  <si>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</si>
  <si>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</si>
  <si>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</si>
  <si>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</si>
  <si>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</si>
  <si>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</si>
  <si>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</si>
  <si>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</si>
  <si>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</si>
  <si>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</si>
  <si>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</si>
  <si>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</si>
  <si>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</si>
  <si>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</si>
  <si>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</si>
  <si>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</si>
  <si>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</si>
  <si>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</si>
  <si>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</si>
  <si>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</si>
  <si>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</si>
  <si>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</si>
  <si>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</si>
  <si>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</si>
  <si>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</si>
  <si>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</si>
  <si>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</si>
  <si>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</si>
  <si>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</si>
  <si>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</si>
  <si>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</si>
  <si>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</si>
  <si>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</si>
  <si>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</si>
  <si>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</si>
  <si>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</si>
  <si>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</si>
  <si>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</si>
  <si>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</si>
  <si>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</si>
  <si>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</si>
  <si>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</si>
  <si>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</si>
  <si>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</si>
  <si>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</si>
  <si>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</si>
  <si>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</si>
  <si>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</si>
  <si>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</si>
  <si>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</si>
  <si>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</si>
  <si>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</si>
  <si>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</si>
  <si>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</si>
  <si>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</si>
  <si>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</si>
  <si>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</si>
  <si>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</si>
  <si>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</si>
  <si>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</si>
  <si>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</si>
  <si>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</si>
  <si>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</si>
  <si>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</si>
  <si>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</si>
  <si>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</si>
  <si>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</si>
  <si>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</si>
  <si>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</si>
  <si>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</si>
  <si>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</si>
  <si>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</si>
  <si>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</si>
  <si>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</si>
  <si>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</si>
  <si>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</si>
  <si>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</si>
  <si>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</si>
  <si>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</si>
  <si>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</si>
  <si>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</si>
  <si>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</si>
  <si>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</si>
  <si>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</si>
  <si>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</si>
  <si>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</si>
  <si>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</si>
  <si>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</si>
  <si>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</si>
  <si>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</si>
  <si>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</si>
  <si>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</si>
  <si>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</si>
  <si>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</si>
  <si>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</si>
  <si>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</si>
  <si>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</si>
  <si>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</si>
  <si>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</si>
  <si>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</si>
  <si>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</si>
  <si>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</si>
  <si>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</si>
  <si>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</si>
  <si>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</si>
  <si>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</si>
  <si>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</si>
  <si>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</si>
  <si>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</si>
  <si>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</si>
  <si>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</si>
  <si>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</si>
  <si>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</si>
  <si>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</si>
  <si>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</si>
  <si>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</si>
  <si>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</si>
  <si>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</si>
  <si>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</si>
  <si>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</si>
  <si>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</si>
  <si>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</si>
  <si>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</si>
  <si>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</si>
  <si>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</si>
  <si>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</si>
  <si>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</si>
  <si>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</si>
  <si>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</si>
  <si>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</si>
  <si>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</si>
  <si>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</si>
  <si>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</si>
  <si>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</si>
  <si>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</si>
  <si>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</si>
  <si>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</si>
  <si>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</si>
  <si>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</si>
  <si>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</si>
  <si>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</si>
  <si>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</si>
  <si>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</si>
  <si>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</si>
  <si>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</si>
  <si>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</si>
  <si>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</si>
  <si>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</si>
  <si>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</si>
  <si>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</si>
  <si>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</si>
  <si>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</si>
  <si>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</si>
  <si>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</si>
  <si>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</si>
  <si>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</si>
  <si>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</si>
  <si>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</si>
  <si>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</si>
  <si>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</si>
  <si>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</si>
  <si>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</si>
  <si>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</si>
  <si>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</si>
  <si>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</si>
  <si>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</si>
  <si>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</si>
  <si>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</si>
  <si>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</si>
  <si>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</si>
  <si>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</si>
  <si>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</si>
  <si>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</si>
  <si>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</si>
  <si>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</si>
  <si>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</si>
  <si>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</si>
  <si>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</si>
  <si>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</si>
  <si>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</si>
  <si>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</si>
  <si>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</si>
  <si>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</si>
  <si>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</si>
  <si>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</si>
  <si>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</si>
  <si>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</si>
  <si>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</si>
  <si>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</si>
  <si>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</si>
  <si>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</si>
  <si>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</si>
  <si>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</si>
  <si>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</si>
  <si>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</si>
  <si>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</si>
  <si>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</si>
  <si>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</si>
  <si>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</si>
  <si>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</si>
  <si>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</si>
  <si>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</si>
  <si>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</si>
  <si>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</si>
  <si>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</si>
  <si>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</si>
  <si>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</si>
  <si>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</si>
  <si>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</si>
  <si>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</si>
  <si>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</si>
  <si>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</si>
  <si>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</si>
  <si>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</si>
  <si>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</si>
  <si>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</si>
  <si>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</si>
  <si>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</si>
  <si>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</si>
  <si>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</si>
  <si>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</si>
  <si>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</si>
  <si>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</si>
  <si>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</si>
  <si>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Third-party funds acquired/to be acquired</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</si>
  <si>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</si>
  <si>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</si>
  <si>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</si>
  <si>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</si>
  <si>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</si>
  <si>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</si>
  <si>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</si>
  <si>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</si>
  <si>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</si>
  <si>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</si>
  <si>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</si>
  <si>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</si>
  <si>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</si>
  <si>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</si>
  <si>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</si>
  <si>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</si>
  <si>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</si>
  <si>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</si>
  <si>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</si>
  <si>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</si>
  <si>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</si>
  <si>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</si>
  <si>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</si>
  <si>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</si>
  <si>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</si>
  <si>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</si>
  <si>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</si>
  <si>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</si>
  <si>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</si>
  <si>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</si>
  <si>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</si>
  <si>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</si>
  <si>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</si>
  <si>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</si>
  <si>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</si>
  <si>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</si>
  <si>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</si>
  <si>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CALCULATION OF PERSONNEL COSTS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</si>
  <si>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</si>
  <si>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</si>
  <si>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</si>
  <si>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</si>
  <si>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</si>
  <si>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</si>
  <si>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</si>
  <si>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</si>
  <si>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</si>
  <si>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</si>
  <si>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</si>
  <si>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</si>
  <si>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</si>
  <si>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</si>
  <si>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</si>
  <si>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</si>
  <si>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Personnel costs ZHdK:</t>
  </si>
  <si>
    <t>Person: Name of the employee. This information is not relevant for the DIZH and need not be filled in; however, it can serve as an aid for the applicant.</t>
  </si>
  <si>
    <t>Personnel category: DROP-DOWN of the personnel category according to ZHdK specifications.</t>
  </si>
  <si>
    <t>The annual costs in relation to the selected employment level and the number of months.</t>
  </si>
  <si>
    <t>Personnel costs ZHAW:</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</si>
  <si>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</si>
  <si>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</si>
  <si>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</si>
  <si>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</si>
  <si>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</si>
  <si>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</si>
  <si>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</si>
  <si>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</si>
  <si>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</si>
  <si>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</si>
  <si>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The following hourly rates apply (and multiplied by 1'900 hrs):</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</si>
  <si>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</si>
  <si>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</si>
  <si>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</si>
  <si>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</si>
  <si>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</si>
  <si>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</si>
  <si>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</si>
  <si>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</si>
  <si>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</si>
  <si>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</si>
  <si>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</si>
  <si>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</si>
  <si>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</si>
  <si>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</si>
  <si>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</si>
  <si>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</si>
  <si>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</si>
  <si>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</si>
  <si>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</si>
  <si>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</si>
  <si>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</si>
  <si>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</si>
  <si>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</si>
  <si>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</si>
  <si>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</si>
  <si>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</si>
  <si>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</si>
  <si>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</si>
  <si>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</si>
  <si>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</si>
  <si>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</si>
  <si>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</si>
  <si>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</si>
  <si>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</si>
  <si>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</si>
  <si>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</si>
  <si>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</si>
  <si>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</si>
  <si>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</si>
  <si>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</si>
  <si>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</si>
  <si>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</si>
  <si>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</si>
  <si>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</si>
  <si>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</si>
  <si>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</si>
  <si>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</si>
  <si>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</si>
  <si>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</si>
  <si>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</si>
  <si>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</si>
  <si>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</si>
  <si>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</si>
  <si>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</si>
  <si>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</si>
  <si>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</si>
  <si>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</si>
  <si>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</si>
  <si>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</si>
  <si>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</si>
  <si>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</si>
  <si>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</si>
  <si>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</si>
  <si>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</si>
  <si>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</si>
  <si>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</si>
  <si>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</si>
  <si>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</si>
  <si>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</si>
  <si>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</si>
  <si>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</si>
  <si>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</si>
  <si>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</si>
  <si>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</si>
  <si>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</si>
  <si>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</si>
  <si>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</si>
  <si>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</si>
  <si>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</si>
  <si>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</si>
  <si>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</si>
  <si>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Development of an essential software platform for the project: 60 TCHF. --&gt; This platform must be declared an "intangible asset" and financed by the HS.  No DIZH funds can be used.</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</si>
  <si>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</si>
  <si>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</si>
  <si>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</si>
  <si>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</si>
  <si>
    <r>
      <t xml:space="preserve">You can enter numbers in the fields marked </t>
    </r>
    <r>
      <rPr>
        <b/>
        <i/>
        <sz val="12"/>
        <color theme="1"/>
        <rFont val="Helvetica"/>
        <family val="2"/>
      </rPr>
      <t>light orange</t>
    </r>
    <r>
      <rPr>
        <sz val="12"/>
        <color theme="1"/>
        <rFont val="Helvetica"/>
        <family val="2"/>
      </rPr>
      <t>.</t>
    </r>
  </si>
  <si>
    <r>
      <t xml:space="preserve">You can enter numbers in the fields marked </t>
    </r>
    <r>
      <rPr>
        <b/>
        <i/>
        <sz val="12"/>
        <color theme="1"/>
        <rFont val="Helvetica"/>
        <family val="2"/>
      </rPr>
      <t>light green</t>
    </r>
    <r>
      <rPr>
        <sz val="12"/>
        <color theme="1"/>
        <rFont val="Helvetica"/>
        <family val="2"/>
      </rPr>
      <t>.</t>
    </r>
  </si>
  <si>
    <t>--&gt; all other fields are locked for input.</t>
  </si>
  <si>
    <t>Dissolution of reserves (secured)</t>
  </si>
  <si>
    <t>Redeployment from existing income (secured)</t>
  </si>
  <si>
    <t>Third-party funds acquired/to be acquired (secured)</t>
  </si>
  <si>
    <t>Missing own contributions</t>
  </si>
  <si>
    <t>f</t>
  </si>
  <si>
    <t>Doctoral students 1st year (60% Pensum)</t>
  </si>
  <si>
    <t>Doctoral students 2nd year (60% Pensum)</t>
  </si>
  <si>
    <t>Doctoral students 3rd and 4th years (60% Pensum)</t>
  </si>
  <si>
    <t>Other employees WITH Bachelor (100% Pensum, LK 13/LS03-11)</t>
  </si>
  <si>
    <t>Other employees WITHOUT Bachelor (100% Pensum; LK10/LS03-11)</t>
  </si>
  <si>
    <t>Lecturers</t>
  </si>
  <si>
    <t>Scientific staff</t>
  </si>
  <si>
    <t>Research assistants</t>
  </si>
  <si>
    <t>Employee</t>
  </si>
  <si>
    <t>Requested DIZH funds must be matched by at least 50% matching funds. Of this, 20% is fixed overhead --&gt; 30% must be contributed by the participants themselves. (see excerpt from the concept).</t>
  </si>
  <si>
    <t>SOZ.LSTG IN %</t>
  </si>
  <si>
    <t>Assisting (100% Pensum, LK 17/LS03)</t>
  </si>
  <si>
    <t>Project description</t>
  </si>
  <si>
    <t>duration in months</t>
  </si>
  <si>
    <t>Planned start date</t>
  </si>
  <si>
    <t>Calculated end date</t>
  </si>
  <si>
    <t>Calculated in years</t>
  </si>
  <si>
    <t>additional lines: Mark line 17 and insert with 'ctrl c' and 'ctrl +'.</t>
  </si>
  <si>
    <t>TOTAL OWN CONTRIBUTIONS</t>
  </si>
  <si>
    <t>offizielle Kostensätze der Personalkosten der UZH für 2023</t>
  </si>
  <si>
    <t>Soz.Lst</t>
  </si>
  <si>
    <t>Student assistant  without Bachelor (100% Pensum; LK10/LS03)</t>
  </si>
  <si>
    <t>Student assistant  WITH Bachelor (100% Pensum, LK 13/LS03)</t>
  </si>
  <si>
    <t xml:space="preserve">PhD  1. year (check perentage, given amount is for 100%) </t>
  </si>
  <si>
    <t xml:space="preserve">PhD 2. year (check perentage, given amount is for 100%) </t>
  </si>
  <si>
    <t xml:space="preserve">PhD 3. u. 4. year (check perentage, given amount is for 100%) </t>
  </si>
  <si>
    <t>Research assistant (100% Pensum, LK 17/LS03)</t>
  </si>
  <si>
    <t>cell 1A:</t>
  </si>
  <si>
    <t>cell 1E:</t>
  </si>
  <si>
    <t>cell 2A:</t>
  </si>
  <si>
    <t>cell 2E:</t>
  </si>
  <si>
    <t>cell 3A:</t>
  </si>
  <si>
    <t>cells 1K and 2K are calculated automatically</t>
  </si>
  <si>
    <t>Salary class 10, salary levels 03, with an annual salary of CHF 73'264 for a 100% workload (incl. 14% social benefits).</t>
  </si>
  <si>
    <t>Salary grade 10, salary levels 03, with an annual salary of CHF 84'847 for a 100% workload (incl. 14% social benefits).</t>
  </si>
  <si>
    <t>According to UZH classification guidelines, these students can have a 60% workload, which results in the following annual salaries (incl. 14.5 % social benefits):</t>
  </si>
  <si>
    <t>PhD students 1st year -&gt; CHF 89'768 / with 60% Pensum: CHF 53'861</t>
  </si>
  <si>
    <t>PhD students 2nd year -&gt; CHF 92'631 / with 60% Pensum: CHF 55'578</t>
  </si>
  <si>
    <t>PhD students 3rd and 4th year -&gt; CHF 95'431 / 60% Pensum: CHF 57296</t>
  </si>
  <si>
    <t>The workload must be adjusted in column E. Mostly: 60%!</t>
  </si>
  <si>
    <t>Post Docs: Salary grade 18, salary level 03, with an annual salary (incl. 15% social benefits) of CHF 115'276 for a 100% workload.</t>
  </si>
  <si>
    <t>Reserach assistants: Salary grade 17, salary level 03, with an annual salary (incl. 15% social benefits) of CHF 108'184 for a 100% workload.</t>
  </si>
  <si>
    <t>Insert lines: Select line 17 (incl. dropdown menu) or line 22 (without dropdown menu) and insert another line with 'ctrl c' and 'ctrl +'.</t>
  </si>
  <si>
    <t>Insert lines: Select line 34 (incl. dropdown menu) or line 39 (without dropdown menu) and insert another line with 'ctrl c' and 'ctrl +'.</t>
  </si>
  <si>
    <t>Insert lines: Select line 51 (incl. dropdown menu) or line 56 (without dropdown menu) and insert another line with 'ctrl c' and 'ctrl +'.</t>
  </si>
  <si>
    <t>Insert lines: Select line 68 (incl. dropdown menu) or line 73 (without dropdown menu) and insert another line with 'ctrl c' and 'ctrl +'.</t>
  </si>
  <si>
    <t>Offizielle Personal Kostensätze der PHZH für das Jahr 2023</t>
  </si>
  <si>
    <t>All fields in column A (lines 23 to 28) can be overwritten and labelled as desired. Please provide precise and easily comprehensible designations.</t>
  </si>
  <si>
    <t>additional lines: Mark line 25 and insert with 'ctrl c' and 'ctrl +'.</t>
  </si>
  <si>
    <t>additional lines: Mark line 32 and insert with 'ctrl c' and 'ctrl +'.</t>
  </si>
  <si>
    <t>additional lines: Mark line 39 and insert with 'ctrl c' and 'ctrl +'.</t>
  </si>
  <si>
    <t>additional lines: Mark line 47 and insert with 'ctrl c' and 'ctrl +'.</t>
  </si>
  <si>
    <t>additional lines: Mark line 71 and insert with 'ctrl c' and 'ctrl +'.</t>
  </si>
  <si>
    <t>additional lines: Mark line 78 and insert with 'ctrl c' and 'ctrl +'.</t>
  </si>
  <si>
    <t>additional lines: Mark line 85 and insert with 'ctrl c' and 'ctrl +'.</t>
  </si>
  <si>
    <t>The calculation of the overhead is already firmly integrated into the budget calculations and is automatically calculated correctly.</t>
  </si>
  <si>
    <t>The overhead surcharge is a fixed calculatory surcharge per project.</t>
  </si>
  <si>
    <t>The total is transferred directly to "DIZH Budget Calculation” (lines 8 to 11).</t>
  </si>
  <si>
    <t>Consequently, on the sheet "DIZH Budget Calculation”, the calculated value of services provided by practice partners is subtracted from the total direct project costs.</t>
  </si>
  <si>
    <r>
      <t>The personnel costs are entered via the separate sheet "</t>
    </r>
    <r>
      <rPr>
        <i/>
        <sz val="12"/>
        <color theme="1"/>
        <rFont val="Helvetica"/>
        <family val="2"/>
      </rPr>
      <t>Personnel costs</t>
    </r>
    <r>
      <rPr>
        <sz val="12"/>
        <color theme="1"/>
        <rFont val="Helvetica"/>
        <family val="2"/>
      </rPr>
      <t>". The total per university is automatically transferred to the "</t>
    </r>
    <r>
      <rPr>
        <i/>
        <sz val="12"/>
        <color theme="1"/>
        <rFont val="Helvetica"/>
        <family val="2"/>
      </rPr>
      <t>DIZH Budget Calculation</t>
    </r>
    <r>
      <rPr>
        <sz val="12"/>
        <color theme="1"/>
        <rFont val="Helvetica"/>
        <family val="2"/>
      </rPr>
      <t>".</t>
    </r>
  </si>
  <si>
    <t>Person: Name of the employee. This information is not relevant for the DIZH and does not need to be filled in; however, it can serve as an aid for the applicant.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</si>
</sst>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 numFmtId="170" formatCode="0.0%"/>
  </numFmts>
  <fonts count="78">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b/>
      <i/>
      <sz val="10"/>
      <color rgb="FF000000"/>
      <name val="+mn-lt"/>
      <charset val="1"/>
    </font>
    <font>
      <b/>
      <i/>
      <sz val="12"/>
      <color rgb="FF000000"/>
      <name val="Helvetica"/>
      <family val="2"/>
    </font>
    <font>
      <b/>
      <sz val="10"/>
      <name val="HelveticaNeueLT Com 55 Roman"/>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font>
    <font>
      <b/>
      <sz val="12"/>
      <name val="Helvetica"/>
      <family val="2"/>
    </font>
    <font>
      <sz val="10"/>
      <color theme="1"/>
      <name val="Tahoma"/>
      <family val="2"/>
    </font>
    <font>
      <b/>
      <i/>
      <sz val="10"/>
      <color theme="1"/>
      <name val="Arial"/>
      <family val="2"/>
    </font>
    <font>
      <b/>
      <sz val="10"/>
      <color theme="1"/>
      <name val="Arial Black"/>
      <family val="2"/>
    </font>
    <font>
      <sz val="8"/>
      <color theme="1"/>
      <name val="Arial"/>
      <family val="2"/>
    </font>
    <font>
      <b/>
      <sz val="12"/>
      <color theme="1"/>
      <name val="Arial"/>
      <family val="2"/>
    </font>
    <font>
      <b/>
      <sz val="12"/>
      <color theme="1"/>
      <name val="Arial Black"/>
      <family val="2"/>
    </font>
    <font>
      <sz val="12"/>
      <color theme="1"/>
      <name val="Arial Black"/>
      <family val="2"/>
    </font>
    <font>
      <b/>
      <sz val="8"/>
      <color theme="1"/>
      <name val="Arial Black"/>
      <family val="2"/>
    </font>
    <font>
      <sz val="10"/>
      <color theme="1"/>
      <name val="Arial Black"/>
      <family val="2"/>
    </font>
    <font>
      <b/>
      <sz val="10"/>
      <color theme="1"/>
      <name val="Arial"/>
      <family val="2"/>
    </font>
    <font>
      <b/>
      <sz val="8"/>
      <color theme="1"/>
      <name val="Arial"/>
      <family val="2"/>
    </font>
    <font>
      <b/>
      <sz val="13"/>
      <color theme="1"/>
      <name val="Arial Black"/>
      <family val="2"/>
    </font>
    <font>
      <sz val="13"/>
      <color theme="1"/>
      <name val="Arial Black"/>
      <family val="2"/>
    </font>
    <font>
      <sz val="10"/>
      <color rgb="FF000000"/>
      <name val="Arial"/>
      <family val="2"/>
    </font>
    <font>
      <sz val="16"/>
      <color theme="1"/>
      <name val="Arial Black"/>
      <family val="2"/>
    </font>
    <font>
      <b/>
      <sz val="10"/>
      <name val="Arial"/>
      <family val="2"/>
    </font>
    <font>
      <u/>
      <sz val="12"/>
      <color theme="10"/>
      <name val="Arial"/>
      <family val="2"/>
    </font>
    <font>
      <b/>
      <sz val="10"/>
      <name val="HelveticaNeueLT Com 55 Roman"/>
    </font>
    <font>
      <sz val="12"/>
      <name val="Arial"/>
      <family val="2"/>
    </font>
    <font>
      <b/>
      <i/>
      <sz val="10"/>
      <name val="Arial"/>
      <family val="2"/>
    </font>
    <font>
      <b/>
      <sz val="10"/>
      <name val="Arial Black"/>
      <family val="2"/>
    </font>
  </fonts>
  <fills count="17">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9"/>
        <bgColor indexed="64"/>
      </patternFill>
    </fill>
    <fill>
      <patternFill patternType="solid">
        <fgColor theme="3" tint="0.79998168889431442"/>
        <bgColor rgb="FF000000"/>
      </patternFill>
    </fill>
  </fills>
  <borders count="63">
    <border>
      <left/>
      <right/>
      <top/>
      <bottom/>
      <diagonal/>
    </border>
    <border>
      <left/>
      <right/>
      <top/>
      <bottom style="dashed">
        <color auto="1"/>
      </bottom>
      <diagonal/>
    </border>
    <border>
      <left style="thin">
        <color auto="1"/>
      </left>
      <right/>
      <top/>
      <bottom/>
      <diagonal/>
    </border>
    <border>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medium">
        <color rgb="FFCCCCCC"/>
      </left>
      <right style="medium">
        <color rgb="FFCCCCCC"/>
      </right>
      <top/>
      <bottom style="medium">
        <color rgb="FFCCCCCC"/>
      </bottom>
      <diagonal/>
    </border>
    <border>
      <left/>
      <right style="dashed">
        <color auto="1"/>
      </right>
      <top/>
      <bottom/>
      <diagonal/>
    </border>
    <border>
      <left style="dashed">
        <color auto="1"/>
      </left>
      <right style="dashed">
        <color auto="1"/>
      </right>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auto="1"/>
      </left>
      <right/>
      <top style="dashed">
        <color auto="1"/>
      </top>
      <bottom style="thin">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style="thin">
        <color auto="1"/>
      </left>
      <right style="thin">
        <color auto="1"/>
      </right>
      <top style="thin">
        <color auto="1"/>
      </top>
      <bottom/>
      <diagonal/>
    </border>
    <border>
      <left style="dashed">
        <color auto="1"/>
      </left>
      <right style="thin">
        <color auto="1"/>
      </right>
      <top/>
      <bottom/>
      <diagonal/>
    </border>
    <border>
      <left style="dashed">
        <color auto="1"/>
      </left>
      <right style="thin">
        <color auto="1"/>
      </right>
      <top/>
      <bottom style="dashed">
        <color auto="1"/>
      </bottom>
      <diagonal/>
    </border>
    <border>
      <left style="dashed">
        <color auto="1"/>
      </left>
      <right style="thin">
        <color auto="1"/>
      </right>
      <top style="dashed">
        <color auto="1"/>
      </top>
      <bottom style="dashed">
        <color auto="1"/>
      </bottom>
      <diagonal/>
    </border>
    <border>
      <left style="thin">
        <color auto="1"/>
      </left>
      <right style="dashed">
        <color auto="1"/>
      </right>
      <top style="dashed">
        <color auto="1"/>
      </top>
      <bottom style="thin">
        <color auto="1"/>
      </bottom>
      <diagonal/>
    </border>
    <border>
      <left style="dashed">
        <color auto="1"/>
      </left>
      <right style="dashed">
        <color auto="1"/>
      </right>
      <top style="dashed">
        <color auto="1"/>
      </top>
      <bottom style="thin">
        <color auto="1"/>
      </bottom>
      <diagonal/>
    </border>
    <border>
      <left style="dashed">
        <color auto="1"/>
      </left>
      <right style="thin">
        <color auto="1"/>
      </right>
      <top style="dashed">
        <color auto="1"/>
      </top>
      <bottom style="thin">
        <color auto="1"/>
      </bottom>
      <diagonal/>
    </border>
    <border>
      <left/>
      <right style="dashed">
        <color auto="1"/>
      </right>
      <top style="thin">
        <color auto="1"/>
      </top>
      <bottom/>
      <diagonal/>
    </border>
    <border>
      <left style="dashed">
        <color auto="1"/>
      </left>
      <right style="dashed">
        <color auto="1"/>
      </right>
      <top style="thin">
        <color auto="1"/>
      </top>
      <bottom/>
      <diagonal/>
    </border>
    <border>
      <left style="dashed">
        <color auto="1"/>
      </left>
      <right style="thin">
        <color auto="1"/>
      </right>
      <top style="thin">
        <color auto="1"/>
      </top>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xf numFmtId="0" fontId="57" fillId="0" borderId="0"/>
  </cellStyleXfs>
  <cellXfs count="333">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7" xfId="0" applyFont="1" applyBorder="1"/>
    <xf numFmtId="0" fontId="0" fillId="0" borderId="7" xfId="0" applyBorder="1"/>
    <xf numFmtId="0" fontId="9" fillId="0" borderId="0" xfId="4"/>
    <xf numFmtId="0" fontId="9" fillId="0" borderId="9" xfId="4" applyBorder="1"/>
    <xf numFmtId="0" fontId="9" fillId="0" borderId="8" xfId="4" applyBorder="1"/>
    <xf numFmtId="0" fontId="10" fillId="0" borderId="0" xfId="4" applyFont="1"/>
    <xf numFmtId="0" fontId="12" fillId="0" borderId="9" xfId="4" applyFont="1" applyBorder="1"/>
    <xf numFmtId="0" fontId="12" fillId="0" borderId="9" xfId="4" applyFont="1" applyBorder="1" applyAlignment="1">
      <alignment horizontal="left"/>
    </xf>
    <xf numFmtId="0" fontId="12" fillId="0" borderId="0" xfId="4" applyFont="1"/>
    <xf numFmtId="0" fontId="12" fillId="0" borderId="0" xfId="4" applyFont="1" applyAlignment="1">
      <alignment horizontal="left"/>
    </xf>
    <xf numFmtId="0" fontId="12" fillId="0" borderId="5" xfId="4" applyFont="1" applyBorder="1"/>
    <xf numFmtId="0" fontId="11" fillId="0" borderId="5"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5" xfId="4" applyFont="1" applyBorder="1"/>
    <xf numFmtId="0" fontId="11" fillId="0" borderId="5" xfId="4" applyFont="1" applyBorder="1" applyAlignment="1">
      <alignment horizontal="right" indent="5"/>
    </xf>
    <xf numFmtId="0" fontId="11" fillId="0" borderId="5" xfId="4" applyFont="1" applyBorder="1" applyAlignment="1">
      <alignment horizontal="center"/>
    </xf>
    <xf numFmtId="3" fontId="11" fillId="0" borderId="5" xfId="4" applyNumberFormat="1" applyFont="1" applyBorder="1" applyAlignment="1">
      <alignment horizontal="right" indent="4"/>
    </xf>
    <xf numFmtId="3" fontId="11" fillId="0" borderId="5" xfId="4" applyNumberFormat="1" applyFont="1" applyBorder="1" applyAlignment="1">
      <alignment horizontal="right" indent="3"/>
    </xf>
    <xf numFmtId="0" fontId="9" fillId="0" borderId="5" xfId="4" applyBorder="1" applyAlignment="1">
      <alignment horizontal="right" indent="3"/>
    </xf>
    <xf numFmtId="0" fontId="13" fillId="0" borderId="10" xfId="4" applyFont="1" applyBorder="1"/>
    <xf numFmtId="0" fontId="13" fillId="0" borderId="9" xfId="4" applyFont="1" applyBorder="1"/>
    <xf numFmtId="0" fontId="13" fillId="0" borderId="9" xfId="4" applyFont="1" applyBorder="1" applyAlignment="1">
      <alignment horizontal="left"/>
    </xf>
    <xf numFmtId="0" fontId="9" fillId="0" borderId="11" xfId="4" applyBorder="1"/>
    <xf numFmtId="0" fontId="13" fillId="0" borderId="2" xfId="4" quotePrefix="1" applyFont="1" applyBorder="1"/>
    <xf numFmtId="0" fontId="13" fillId="0" borderId="0" xfId="4" quotePrefix="1" applyFont="1"/>
    <xf numFmtId="0" fontId="13" fillId="0" borderId="0" xfId="4" applyFont="1" applyAlignment="1">
      <alignment horizontal="left"/>
    </xf>
    <xf numFmtId="0" fontId="9" fillId="0" borderId="12" xfId="4" applyBorder="1"/>
    <xf numFmtId="0" fontId="13" fillId="0" borderId="13" xfId="4" quotePrefix="1" applyFont="1" applyBorder="1"/>
    <xf numFmtId="0" fontId="13" fillId="0" borderId="5" xfId="4" quotePrefix="1" applyFont="1" applyBorder="1"/>
    <xf numFmtId="0" fontId="13" fillId="0" borderId="5" xfId="4" applyFont="1" applyBorder="1" applyAlignment="1">
      <alignment horizontal="left"/>
    </xf>
    <xf numFmtId="0" fontId="9" fillId="0" borderId="5" xfId="4" applyBorder="1"/>
    <xf numFmtId="0" fontId="9" fillId="0" borderId="4" xfId="4" applyBorder="1"/>
    <xf numFmtId="0" fontId="13" fillId="0" borderId="0" xfId="4" applyFont="1"/>
    <xf numFmtId="0" fontId="13" fillId="0" borderId="14" xfId="4" applyFont="1" applyBorder="1"/>
    <xf numFmtId="0" fontId="13" fillId="0" borderId="8" xfId="4" applyFont="1" applyBorder="1"/>
    <xf numFmtId="0" fontId="13" fillId="0" borderId="8" xfId="4" applyFont="1" applyBorder="1" applyAlignment="1">
      <alignment horizontal="left"/>
    </xf>
    <xf numFmtId="0" fontId="9" fillId="0" borderId="6"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8" borderId="17" xfId="9" applyFont="1" applyFill="1" applyBorder="1" applyAlignment="1">
      <alignment vertical="center" wrapText="1"/>
    </xf>
    <xf numFmtId="0" fontId="24" fillId="8" borderId="18" xfId="9" applyFont="1" applyFill="1" applyBorder="1" applyAlignment="1">
      <alignment horizontal="left" vertical="center" wrapText="1"/>
    </xf>
    <xf numFmtId="168" fontId="23" fillId="8" borderId="19" xfId="10" applyNumberFormat="1" applyFont="1" applyFill="1" applyBorder="1" applyAlignment="1">
      <alignment horizontal="right" vertical="center" wrapText="1"/>
    </xf>
    <xf numFmtId="168" fontId="23" fillId="8" borderId="20" xfId="10" applyNumberFormat="1" applyFont="1" applyFill="1" applyBorder="1" applyAlignment="1">
      <alignment horizontal="right" vertical="center" wrapText="1"/>
    </xf>
    <xf numFmtId="168" fontId="23" fillId="8" borderId="21" xfId="10" applyNumberFormat="1" applyFont="1" applyFill="1" applyBorder="1" applyAlignment="1">
      <alignment horizontal="right" vertical="center" wrapText="1"/>
    </xf>
    <xf numFmtId="0" fontId="23" fillId="0" borderId="0" xfId="9" applyFont="1"/>
    <xf numFmtId="0" fontId="25" fillId="0" borderId="13" xfId="9" applyFont="1" applyBorder="1" applyAlignment="1">
      <alignment vertical="center"/>
    </xf>
    <xf numFmtId="168" fontId="25" fillId="0" borderId="23" xfId="10" applyNumberFormat="1" applyFont="1" applyBorder="1" applyAlignment="1">
      <alignment vertical="center"/>
    </xf>
    <xf numFmtId="168" fontId="27" fillId="9" borderId="24" xfId="10" applyNumberFormat="1" applyFont="1" applyFill="1" applyBorder="1" applyAlignment="1">
      <alignment vertical="center"/>
    </xf>
    <xf numFmtId="168" fontId="25" fillId="0" borderId="25" xfId="10" applyNumberFormat="1" applyFont="1" applyBorder="1" applyAlignment="1">
      <alignment vertical="center"/>
    </xf>
    <xf numFmtId="0" fontId="25" fillId="0" borderId="0" xfId="9" applyFont="1" applyAlignment="1">
      <alignment vertical="center"/>
    </xf>
    <xf numFmtId="0" fontId="28" fillId="0" borderId="27" xfId="9" applyFont="1" applyBorder="1" applyAlignment="1">
      <alignment vertical="center"/>
    </xf>
    <xf numFmtId="168" fontId="28" fillId="0" borderId="28" xfId="10" applyNumberFormat="1" applyFont="1" applyBorder="1" applyAlignment="1">
      <alignment vertical="center"/>
    </xf>
    <xf numFmtId="168" fontId="30" fillId="9" borderId="29" xfId="10" applyNumberFormat="1" applyFont="1" applyFill="1" applyBorder="1" applyAlignment="1">
      <alignment vertical="center"/>
    </xf>
    <xf numFmtId="168" fontId="28" fillId="0" borderId="30" xfId="10" applyNumberFormat="1" applyFont="1" applyBorder="1" applyAlignment="1">
      <alignment vertical="center"/>
    </xf>
    <xf numFmtId="168" fontId="25" fillId="0" borderId="23" xfId="10" applyNumberFormat="1" applyFont="1" applyFill="1" applyBorder="1" applyAlignment="1">
      <alignment vertical="center"/>
    </xf>
    <xf numFmtId="168" fontId="25" fillId="0" borderId="25" xfId="10" applyNumberFormat="1" applyFont="1" applyFill="1" applyBorder="1" applyAlignment="1">
      <alignment vertical="center"/>
    </xf>
    <xf numFmtId="168" fontId="28" fillId="0" borderId="28" xfId="10" applyNumberFormat="1" applyFont="1" applyFill="1" applyBorder="1" applyAlignment="1">
      <alignment vertical="center"/>
    </xf>
    <xf numFmtId="168" fontId="28" fillId="0" borderId="30" xfId="10" applyNumberFormat="1" applyFont="1" applyFill="1" applyBorder="1" applyAlignment="1">
      <alignment vertical="center"/>
    </xf>
    <xf numFmtId="168" fontId="27" fillId="9" borderId="32" xfId="10" applyNumberFormat="1" applyFont="1" applyFill="1" applyBorder="1" applyAlignment="1">
      <alignment vertical="center"/>
    </xf>
    <xf numFmtId="168" fontId="25" fillId="0" borderId="33" xfId="10" applyNumberFormat="1" applyFont="1" applyBorder="1" applyAlignment="1">
      <alignment vertical="center"/>
    </xf>
    <xf numFmtId="168" fontId="25" fillId="10" borderId="34" xfId="10" applyNumberFormat="1" applyFont="1" applyFill="1" applyBorder="1" applyAlignment="1">
      <alignment vertical="center"/>
    </xf>
    <xf numFmtId="168" fontId="30" fillId="9" borderId="35" xfId="10" applyNumberFormat="1" applyFont="1" applyFill="1" applyBorder="1" applyAlignment="1">
      <alignment vertical="center"/>
    </xf>
    <xf numFmtId="168" fontId="28" fillId="0" borderId="36" xfId="10" applyNumberFormat="1" applyFont="1" applyBorder="1" applyAlignment="1">
      <alignment vertical="center"/>
    </xf>
    <xf numFmtId="168" fontId="28" fillId="10" borderId="37" xfId="10" applyNumberFormat="1" applyFont="1" applyFill="1" applyBorder="1" applyAlignment="1">
      <alignment vertical="center"/>
    </xf>
    <xf numFmtId="168" fontId="23" fillId="8" borderId="38" xfId="10" applyNumberFormat="1" applyFont="1" applyFill="1" applyBorder="1" applyAlignment="1">
      <alignment horizontal="right" vertical="center" wrapText="1"/>
    </xf>
    <xf numFmtId="168" fontId="27" fillId="9" borderId="39" xfId="10" applyNumberFormat="1" applyFont="1" applyFill="1" applyBorder="1" applyAlignment="1">
      <alignment vertical="center"/>
    </xf>
    <xf numFmtId="168" fontId="30" fillId="9" borderId="40"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1" borderId="0" xfId="4" applyFont="1" applyFill="1" applyAlignment="1">
      <alignment horizontal="center"/>
    </xf>
    <xf numFmtId="0" fontId="11" fillId="11" borderId="5"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7" xfId="4" applyFont="1" applyBorder="1"/>
    <xf numFmtId="0" fontId="36" fillId="7" borderId="0" xfId="0" applyFont="1" applyFill="1"/>
    <xf numFmtId="0" fontId="36" fillId="0" borderId="0" xfId="0" applyFont="1"/>
    <xf numFmtId="0" fontId="37" fillId="0" borderId="0" xfId="0" applyFont="1"/>
    <xf numFmtId="0" fontId="37" fillId="7" borderId="0" xfId="0" applyFont="1" applyFill="1"/>
    <xf numFmtId="0" fontId="39" fillId="0" borderId="0" xfId="0" applyFont="1"/>
    <xf numFmtId="0" fontId="40" fillId="0" borderId="0" xfId="0" applyFont="1"/>
    <xf numFmtId="0" fontId="41" fillId="0" borderId="0" xfId="0" applyFont="1" applyAlignment="1">
      <alignment horizontal="left" vertical="center" readingOrder="1"/>
    </xf>
    <xf numFmtId="0" fontId="42" fillId="0" borderId="0" xfId="0" applyFont="1" applyAlignment="1">
      <alignment horizontal="left" vertical="center" readingOrder="1"/>
    </xf>
    <xf numFmtId="0" fontId="43" fillId="0" borderId="0" xfId="0" applyFont="1" applyAlignment="1">
      <alignment horizontal="left" vertical="center" readingOrder="1"/>
    </xf>
    <xf numFmtId="0" fontId="42" fillId="0" borderId="0" xfId="0" quotePrefix="1" applyFont="1" applyAlignment="1">
      <alignment horizontal="left" vertical="center" readingOrder="1"/>
    </xf>
    <xf numFmtId="164" fontId="36" fillId="0" borderId="0" xfId="1" applyNumberFormat="1" applyFont="1"/>
    <xf numFmtId="0" fontId="45" fillId="0" borderId="0" xfId="0" applyFont="1"/>
    <xf numFmtId="164" fontId="36" fillId="0" borderId="0" xfId="1" applyNumberFormat="1" applyFont="1" applyAlignment="1">
      <alignment horizontal="center"/>
    </xf>
    <xf numFmtId="164" fontId="36" fillId="6" borderId="42" xfId="1" applyNumberFormat="1" applyFont="1" applyFill="1" applyBorder="1" applyProtection="1"/>
    <xf numFmtId="164" fontId="36" fillId="3" borderId="42" xfId="1" applyNumberFormat="1" applyFont="1" applyFill="1" applyBorder="1" applyProtection="1">
      <protection locked="0"/>
    </xf>
    <xf numFmtId="0" fontId="47" fillId="6" borderId="15" xfId="0" applyFont="1" applyFill="1" applyBorder="1" applyAlignment="1">
      <alignment vertical="center" wrapText="1"/>
    </xf>
    <xf numFmtId="0" fontId="47" fillId="6" borderId="15" xfId="0" applyFont="1" applyFill="1" applyBorder="1" applyAlignment="1">
      <alignment horizontal="right" vertical="center" wrapText="1"/>
    </xf>
    <xf numFmtId="0" fontId="46" fillId="0" borderId="0" xfId="0" applyFont="1" applyAlignment="1">
      <alignment vertical="center" wrapText="1"/>
    </xf>
    <xf numFmtId="0" fontId="36" fillId="3" borderId="15" xfId="0" applyFont="1" applyFill="1" applyBorder="1" applyProtection="1">
      <protection locked="0"/>
    </xf>
    <xf numFmtId="0" fontId="36" fillId="5" borderId="15" xfId="0" applyFont="1" applyFill="1" applyBorder="1" applyProtection="1">
      <protection locked="0"/>
    </xf>
    <xf numFmtId="9" fontId="36" fillId="3" borderId="15" xfId="0" applyNumberFormat="1" applyFont="1" applyFill="1" applyBorder="1" applyProtection="1">
      <protection locked="0"/>
    </xf>
    <xf numFmtId="166" fontId="36" fillId="6" borderId="15" xfId="1" applyNumberFormat="1" applyFont="1" applyFill="1" applyBorder="1" applyProtection="1"/>
    <xf numFmtId="166" fontId="36" fillId="2" borderId="15" xfId="1" applyNumberFormat="1" applyFont="1" applyFill="1" applyBorder="1"/>
    <xf numFmtId="0" fontId="36" fillId="3" borderId="16" xfId="0" applyFont="1" applyFill="1" applyBorder="1" applyProtection="1">
      <protection locked="0"/>
    </xf>
    <xf numFmtId="0" fontId="46" fillId="0" borderId="0" xfId="0" applyFont="1"/>
    <xf numFmtId="0" fontId="36" fillId="6" borderId="0" xfId="0" applyFont="1" applyFill="1"/>
    <xf numFmtId="0" fontId="36" fillId="6" borderId="0" xfId="0" quotePrefix="1" applyFont="1" applyFill="1"/>
    <xf numFmtId="0" fontId="37" fillId="6" borderId="0" xfId="0" applyFont="1" applyFill="1"/>
    <xf numFmtId="0" fontId="39" fillId="6" borderId="0" xfId="0" applyFont="1" applyFill="1"/>
    <xf numFmtId="0" fontId="36" fillId="0" borderId="0" xfId="0" applyFont="1" applyAlignment="1">
      <alignment vertical="center" readingOrder="1"/>
    </xf>
    <xf numFmtId="0" fontId="36" fillId="0" borderId="0" xfId="0" applyFont="1" applyAlignment="1">
      <alignment horizontal="left" vertical="center" readingOrder="1"/>
    </xf>
    <xf numFmtId="0" fontId="42" fillId="6" borderId="0" xfId="0" applyFont="1" applyFill="1" applyAlignment="1">
      <alignment horizontal="left" vertical="center" readingOrder="1"/>
    </xf>
    <xf numFmtId="166" fontId="36" fillId="3" borderId="15" xfId="1" applyNumberFormat="1" applyFont="1" applyFill="1" applyBorder="1" applyProtection="1">
      <protection locked="0"/>
    </xf>
    <xf numFmtId="0" fontId="50" fillId="0" borderId="0" xfId="0" applyFont="1" applyAlignment="1">
      <alignment horizontal="left" vertical="center" readingOrder="1"/>
    </xf>
    <xf numFmtId="0" fontId="36" fillId="0" borderId="0" xfId="0" quotePrefix="1" applyFont="1"/>
    <xf numFmtId="0" fontId="38" fillId="0" borderId="0" xfId="8" applyFont="1" applyFill="1" applyBorder="1" applyAlignment="1">
      <alignment horizontal="left"/>
    </xf>
    <xf numFmtId="0" fontId="46" fillId="3" borderId="1" xfId="0" applyFont="1" applyFill="1" applyBorder="1" applyProtection="1">
      <protection locked="0"/>
    </xf>
    <xf numFmtId="164" fontId="46" fillId="3" borderId="1" xfId="1" applyNumberFormat="1" applyFont="1" applyFill="1" applyBorder="1" applyProtection="1">
      <protection locked="0"/>
    </xf>
    <xf numFmtId="0" fontId="45" fillId="0" borderId="0" xfId="4" applyFont="1"/>
    <xf numFmtId="0" fontId="36" fillId="0" borderId="0" xfId="4" applyFont="1"/>
    <xf numFmtId="0" fontId="37" fillId="0" borderId="0" xfId="4" applyFont="1"/>
    <xf numFmtId="0" fontId="51" fillId="0" borderId="9" xfId="4" applyFont="1" applyBorder="1"/>
    <xf numFmtId="0" fontId="51" fillId="0" borderId="0" xfId="4" applyFont="1"/>
    <xf numFmtId="0" fontId="48" fillId="0" borderId="0" xfId="4" applyFont="1"/>
    <xf numFmtId="169" fontId="45" fillId="0" borderId="0" xfId="1" applyNumberFormat="1" applyFont="1"/>
    <xf numFmtId="9" fontId="11" fillId="0" borderId="0" xfId="2" applyFont="1" applyBorder="1"/>
    <xf numFmtId="0" fontId="0" fillId="11" borderId="7" xfId="0" applyFill="1" applyBorder="1"/>
    <xf numFmtId="0" fontId="52" fillId="0" borderId="0" xfId="0" applyFont="1" applyAlignment="1">
      <alignment horizontal="left" vertical="center" readingOrder="1"/>
    </xf>
    <xf numFmtId="0" fontId="44" fillId="0" borderId="0" xfId="0" applyFont="1"/>
    <xf numFmtId="0" fontId="43" fillId="0" borderId="0" xfId="0" applyFont="1" applyAlignment="1">
      <alignment readingOrder="1"/>
    </xf>
    <xf numFmtId="0" fontId="42" fillId="0" borderId="0" xfId="0" applyFont="1" applyAlignment="1">
      <alignment horizontal="left" readingOrder="1"/>
    </xf>
    <xf numFmtId="0" fontId="45" fillId="0" borderId="5" xfId="4" applyFont="1" applyBorder="1"/>
    <xf numFmtId="9" fontId="11" fillId="0" borderId="5" xfId="2" applyFont="1" applyBorder="1"/>
    <xf numFmtId="0" fontId="0" fillId="0" borderId="0" xfId="0" applyAlignment="1">
      <alignment vertical="center"/>
    </xf>
    <xf numFmtId="0" fontId="36" fillId="3" borderId="41" xfId="0" applyFont="1" applyFill="1" applyBorder="1"/>
    <xf numFmtId="164" fontId="36" fillId="9" borderId="42" xfId="1" applyNumberFormat="1" applyFont="1" applyFill="1" applyBorder="1" applyProtection="1">
      <protection locked="0"/>
    </xf>
    <xf numFmtId="0" fontId="36" fillId="9" borderId="41" xfId="0" applyFont="1" applyFill="1" applyBorder="1"/>
    <xf numFmtId="0" fontId="36" fillId="9" borderId="0" xfId="0" applyFont="1" applyFill="1"/>
    <xf numFmtId="164" fontId="46" fillId="2" borderId="1" xfId="1" applyNumberFormat="1" applyFont="1" applyFill="1" applyBorder="1" applyProtection="1"/>
    <xf numFmtId="0" fontId="47" fillId="12" borderId="1" xfId="0" applyFont="1" applyFill="1" applyBorder="1"/>
    <xf numFmtId="164" fontId="47" fillId="12" borderId="1" xfId="1" applyNumberFormat="1" applyFont="1" applyFill="1" applyBorder="1" applyProtection="1"/>
    <xf numFmtId="0" fontId="46" fillId="9" borderId="1" xfId="0" applyFont="1" applyFill="1" applyBorder="1" applyProtection="1">
      <protection locked="0"/>
    </xf>
    <xf numFmtId="164" fontId="46" fillId="9" borderId="1" xfId="1" applyNumberFormat="1" applyFont="1" applyFill="1" applyBorder="1" applyProtection="1">
      <protection locked="0"/>
    </xf>
    <xf numFmtId="0" fontId="47" fillId="13" borderId="1" xfId="0" applyFont="1" applyFill="1" applyBorder="1"/>
    <xf numFmtId="164" fontId="47" fillId="13" borderId="1" xfId="1" applyNumberFormat="1" applyFont="1" applyFill="1" applyBorder="1" applyProtection="1"/>
    <xf numFmtId="0" fontId="56" fillId="0" borderId="9" xfId="4" applyFont="1" applyBorder="1"/>
    <xf numFmtId="0" fontId="56" fillId="0" borderId="9" xfId="4" applyFont="1" applyBorder="1" applyAlignment="1">
      <alignment horizontal="left"/>
    </xf>
    <xf numFmtId="0" fontId="56" fillId="0" borderId="0" xfId="4" applyFont="1" applyAlignment="1">
      <alignment horizontal="left"/>
    </xf>
    <xf numFmtId="0" fontId="56" fillId="0" borderId="0" xfId="4" applyFont="1"/>
    <xf numFmtId="0" fontId="56" fillId="0" borderId="5" xfId="4" applyFont="1" applyBorder="1"/>
    <xf numFmtId="0" fontId="40" fillId="0" borderId="5" xfId="4" applyFont="1" applyBorder="1" applyAlignment="1">
      <alignment horizontal="left"/>
    </xf>
    <xf numFmtId="0" fontId="40" fillId="0" borderId="0" xfId="4" applyFont="1" applyAlignment="1">
      <alignment horizontal="left"/>
    </xf>
    <xf numFmtId="0" fontId="40" fillId="0" borderId="0" xfId="4" applyFont="1"/>
    <xf numFmtId="3" fontId="40" fillId="0" borderId="0" xfId="4" applyNumberFormat="1" applyFont="1" applyAlignment="1">
      <alignment horizontal="right" indent="4"/>
    </xf>
    <xf numFmtId="9" fontId="40" fillId="0" borderId="0" xfId="2" applyFont="1" applyBorder="1"/>
    <xf numFmtId="169" fontId="36" fillId="0" borderId="0" xfId="1" applyNumberFormat="1" applyFont="1"/>
    <xf numFmtId="3" fontId="40" fillId="9" borderId="0" xfId="4" applyNumberFormat="1" applyFont="1" applyFill="1" applyAlignment="1">
      <alignment horizontal="right" indent="4"/>
    </xf>
    <xf numFmtId="9" fontId="40" fillId="0" borderId="0" xfId="2" applyFont="1" applyAlignment="1">
      <alignment horizontal="right" indent="4"/>
    </xf>
    <xf numFmtId="3" fontId="36" fillId="0" borderId="43" xfId="11" applyNumberFormat="1" applyFont="1" applyBorder="1" applyAlignment="1">
      <alignment horizontal="right" vertical="top"/>
    </xf>
    <xf numFmtId="170" fontId="40" fillId="0" borderId="0" xfId="2" applyNumberFormat="1" applyFont="1" applyAlignment="1">
      <alignment horizontal="right" indent="4"/>
    </xf>
    <xf numFmtId="0" fontId="40" fillId="0" borderId="5" xfId="4" applyFont="1" applyBorder="1"/>
    <xf numFmtId="3" fontId="40" fillId="0" borderId="5" xfId="4" applyNumberFormat="1" applyFont="1" applyBorder="1" applyAlignment="1">
      <alignment horizontal="right" indent="4"/>
    </xf>
    <xf numFmtId="0" fontId="36" fillId="0" borderId="0" xfId="4" applyFont="1" applyAlignment="1">
      <alignment horizontal="right" indent="3"/>
    </xf>
    <xf numFmtId="3" fontId="36" fillId="14" borderId="43" xfId="11" applyNumberFormat="1" applyFont="1" applyFill="1" applyBorder="1" applyAlignment="1">
      <alignment horizontal="right" vertical="top"/>
    </xf>
    <xf numFmtId="0" fontId="59" fillId="2" borderId="3" xfId="0" applyFont="1" applyFill="1" applyBorder="1" applyAlignment="1">
      <alignment vertical="center"/>
    </xf>
    <xf numFmtId="0" fontId="25" fillId="0" borderId="0" xfId="0" applyFont="1"/>
    <xf numFmtId="164" fontId="25" fillId="0" borderId="0" xfId="1" applyNumberFormat="1" applyFont="1"/>
    <xf numFmtId="0" fontId="18" fillId="0" borderId="0" xfId="0" applyFont="1"/>
    <xf numFmtId="0" fontId="25" fillId="3" borderId="0" xfId="0" applyFont="1" applyFill="1" applyAlignment="1">
      <alignment vertical="center"/>
    </xf>
    <xf numFmtId="164" fontId="25" fillId="3" borderId="0" xfId="1" applyNumberFormat="1" applyFont="1" applyFill="1"/>
    <xf numFmtId="0" fontId="25" fillId="9" borderId="0" xfId="0" applyFont="1" applyFill="1" applyAlignment="1">
      <alignment vertical="center"/>
    </xf>
    <xf numFmtId="164" fontId="25" fillId="9" borderId="0" xfId="1" applyNumberFormat="1" applyFont="1" applyFill="1"/>
    <xf numFmtId="0" fontId="25" fillId="0" borderId="0" xfId="0" quotePrefix="1" applyFont="1"/>
    <xf numFmtId="0" fontId="18" fillId="0" borderId="0" xfId="0" applyFont="1" applyAlignment="1">
      <alignment horizontal="center" textRotation="90"/>
    </xf>
    <xf numFmtId="164" fontId="25" fillId="0" borderId="0" xfId="1" applyNumberFormat="1" applyFont="1" applyAlignment="1">
      <alignment horizontal="center"/>
    </xf>
    <xf numFmtId="0" fontId="61" fillId="0" borderId="0" xfId="0" applyFont="1" applyAlignment="1">
      <alignment vertical="center"/>
    </xf>
    <xf numFmtId="0" fontId="63" fillId="0" borderId="0" xfId="0" applyFont="1"/>
    <xf numFmtId="0" fontId="62" fillId="0" borderId="0" xfId="0" applyFont="1"/>
    <xf numFmtId="0" fontId="62" fillId="2" borderId="0" xfId="0" applyFont="1" applyFill="1"/>
    <xf numFmtId="164" fontId="62" fillId="2" borderId="0" xfId="1" applyNumberFormat="1" applyFont="1" applyFill="1" applyBorder="1"/>
    <xf numFmtId="9" fontId="62" fillId="2" borderId="0" xfId="2" applyFont="1" applyFill="1" applyBorder="1" applyAlignment="1">
      <alignment horizontal="center"/>
    </xf>
    <xf numFmtId="0" fontId="65" fillId="2" borderId="0" xfId="0" applyFont="1" applyFill="1"/>
    <xf numFmtId="0" fontId="64" fillId="2" borderId="0" xfId="0" applyFont="1" applyFill="1"/>
    <xf numFmtId="0" fontId="66" fillId="2" borderId="0" xfId="0" applyFont="1" applyFill="1"/>
    <xf numFmtId="164" fontId="61" fillId="2" borderId="0" xfId="1" applyNumberFormat="1" applyFont="1" applyFill="1" applyBorder="1"/>
    <xf numFmtId="9" fontId="61" fillId="2" borderId="0" xfId="2" applyFont="1" applyFill="1" applyBorder="1" applyAlignment="1">
      <alignment horizontal="center"/>
    </xf>
    <xf numFmtId="0" fontId="18" fillId="2" borderId="0" xfId="0" applyFont="1" applyFill="1"/>
    <xf numFmtId="0" fontId="67" fillId="2" borderId="0" xfId="0" applyFont="1" applyFill="1"/>
    <xf numFmtId="0" fontId="61" fillId="0" borderId="0" xfId="0" applyFont="1"/>
    <xf numFmtId="164" fontId="25" fillId="0" borderId="0" xfId="1" applyNumberFormat="1" applyFont="1" applyBorder="1"/>
    <xf numFmtId="164" fontId="25" fillId="0" borderId="0" xfId="1" applyNumberFormat="1" applyFont="1" applyBorder="1" applyAlignment="1">
      <alignment horizontal="center"/>
    </xf>
    <xf numFmtId="0" fontId="67" fillId="0" borderId="0" xfId="0" applyFont="1"/>
    <xf numFmtId="0" fontId="68" fillId="4" borderId="0" xfId="0" applyFont="1" applyFill="1"/>
    <xf numFmtId="164" fontId="68" fillId="4" borderId="0" xfId="1" applyNumberFormat="1" applyFont="1" applyFill="1" applyBorder="1"/>
    <xf numFmtId="9" fontId="68" fillId="4" borderId="0" xfId="2" applyFont="1" applyFill="1" applyBorder="1" applyAlignment="1">
      <alignment horizontal="center"/>
    </xf>
    <xf numFmtId="0" fontId="69" fillId="0" borderId="0" xfId="0" applyFont="1"/>
    <xf numFmtId="0" fontId="68" fillId="2" borderId="0" xfId="0" applyFont="1" applyFill="1"/>
    <xf numFmtId="0" fontId="68" fillId="0" borderId="0" xfId="0" applyFont="1"/>
    <xf numFmtId="164" fontId="25" fillId="2" borderId="0" xfId="1" applyNumberFormat="1" applyFont="1" applyFill="1" applyBorder="1"/>
    <xf numFmtId="9" fontId="25" fillId="2" borderId="0" xfId="2" applyFont="1" applyFill="1" applyBorder="1" applyAlignment="1">
      <alignment horizontal="center"/>
    </xf>
    <xf numFmtId="164" fontId="25" fillId="0" borderId="0" xfId="1" applyNumberFormat="1" applyFont="1" applyFill="1"/>
    <xf numFmtId="9" fontId="25" fillId="0" borderId="0" xfId="2" applyFont="1" applyFill="1" applyAlignment="1">
      <alignment horizontal="center"/>
    </xf>
    <xf numFmtId="9" fontId="66" fillId="2" borderId="0" xfId="2" applyFont="1" applyFill="1" applyBorder="1" applyAlignment="1">
      <alignment horizontal="center"/>
    </xf>
    <xf numFmtId="0" fontId="62" fillId="15" borderId="0" xfId="0" applyFont="1" applyFill="1" applyAlignment="1">
      <alignment vertical="center"/>
    </xf>
    <xf numFmtId="164" fontId="62" fillId="15" borderId="0" xfId="1" applyNumberFormat="1" applyFont="1" applyFill="1" applyBorder="1" applyAlignment="1">
      <alignment vertical="center"/>
    </xf>
    <xf numFmtId="9" fontId="59" fillId="15" borderId="0" xfId="2" applyFont="1" applyFill="1" applyBorder="1" applyAlignment="1">
      <alignment horizontal="center" vertical="center"/>
    </xf>
    <xf numFmtId="0" fontId="62" fillId="4" borderId="0" xfId="0" applyFont="1" applyFill="1"/>
    <xf numFmtId="164" fontId="25" fillId="4" borderId="0" xfId="1" applyNumberFormat="1" applyFont="1" applyFill="1"/>
    <xf numFmtId="9" fontId="25" fillId="4" borderId="0" xfId="2" applyFont="1" applyFill="1" applyAlignment="1">
      <alignment horizontal="center"/>
    </xf>
    <xf numFmtId="164" fontId="62" fillId="4" borderId="0" xfId="1" applyNumberFormat="1" applyFont="1" applyFill="1"/>
    <xf numFmtId="9" fontId="62" fillId="4" borderId="0" xfId="2" applyFont="1" applyFill="1" applyAlignment="1">
      <alignment horizontal="center"/>
    </xf>
    <xf numFmtId="9" fontId="59" fillId="4" borderId="0" xfId="2" applyFont="1" applyFill="1" applyAlignment="1">
      <alignment horizontal="center"/>
    </xf>
    <xf numFmtId="0" fontId="25" fillId="2" borderId="0" xfId="0" applyFont="1" applyFill="1"/>
    <xf numFmtId="164" fontId="25" fillId="2" borderId="0" xfId="1" applyNumberFormat="1" applyFont="1" applyFill="1"/>
    <xf numFmtId="9" fontId="25" fillId="2" borderId="0" xfId="2" applyFont="1" applyFill="1" applyAlignment="1">
      <alignment horizontal="center"/>
    </xf>
    <xf numFmtId="9" fontId="70" fillId="16" borderId="0" xfId="0" applyNumberFormat="1" applyFont="1" applyFill="1" applyAlignment="1">
      <alignment horizontal="center"/>
    </xf>
    <xf numFmtId="0" fontId="25" fillId="4" borderId="0" xfId="0" applyFont="1" applyFill="1"/>
    <xf numFmtId="9" fontId="18" fillId="4" borderId="0" xfId="2" applyFont="1" applyFill="1" applyAlignment="1">
      <alignment horizontal="center"/>
    </xf>
    <xf numFmtId="164" fontId="62" fillId="2" borderId="0" xfId="1" applyNumberFormat="1" applyFont="1" applyFill="1"/>
    <xf numFmtId="9" fontId="59" fillId="2" borderId="0" xfId="2" applyFont="1" applyFill="1" applyAlignment="1">
      <alignment horizontal="center"/>
    </xf>
    <xf numFmtId="164" fontId="63" fillId="0" borderId="0" xfId="1" applyNumberFormat="1" applyFont="1"/>
    <xf numFmtId="0" fontId="60" fillId="0" borderId="0" xfId="0" applyFont="1"/>
    <xf numFmtId="0" fontId="59" fillId="2" borderId="3" xfId="0" applyFont="1" applyFill="1" applyBorder="1" applyAlignment="1">
      <alignment horizontal="right" vertical="center"/>
    </xf>
    <xf numFmtId="0" fontId="39" fillId="0" borderId="1" xfId="0" applyFont="1" applyBorder="1" applyAlignment="1">
      <alignment horizontal="left"/>
    </xf>
    <xf numFmtId="0" fontId="39" fillId="0" borderId="1" xfId="0" applyFont="1" applyBorder="1"/>
    <xf numFmtId="0" fontId="71" fillId="0" borderId="0" xfId="4" applyFont="1"/>
    <xf numFmtId="0" fontId="72" fillId="0" borderId="9" xfId="4" applyFont="1" applyBorder="1"/>
    <xf numFmtId="0" fontId="72" fillId="0" borderId="0" xfId="4" applyFont="1" applyAlignment="1">
      <alignment horizontal="center"/>
    </xf>
    <xf numFmtId="0" fontId="66" fillId="0" borderId="0" xfId="4" applyFont="1" applyAlignment="1">
      <alignment horizontal="center"/>
    </xf>
    <xf numFmtId="0" fontId="72" fillId="0" borderId="5" xfId="4" applyFont="1" applyBorder="1" applyAlignment="1">
      <alignment horizontal="center"/>
    </xf>
    <xf numFmtId="0" fontId="25" fillId="0" borderId="0" xfId="4" applyFont="1"/>
    <xf numFmtId="0" fontId="22" fillId="0" borderId="0" xfId="4" applyFont="1"/>
    <xf numFmtId="0" fontId="22" fillId="0" borderId="0" xfId="4" applyFont="1" applyAlignment="1">
      <alignment horizontal="right" indent="4"/>
    </xf>
    <xf numFmtId="3" fontId="22" fillId="0" borderId="0" xfId="4" applyNumberFormat="1" applyFont="1" applyAlignment="1">
      <alignment horizontal="right" indent="4"/>
    </xf>
    <xf numFmtId="0" fontId="18" fillId="0" borderId="0" xfId="4" applyFont="1"/>
    <xf numFmtId="9" fontId="22" fillId="0" borderId="0" xfId="2" applyFont="1" applyBorder="1" applyAlignment="1">
      <alignment horizontal="center"/>
    </xf>
    <xf numFmtId="169" fontId="18" fillId="0" borderId="0" xfId="1" applyNumberFormat="1" applyFont="1"/>
    <xf numFmtId="170" fontId="22" fillId="0" borderId="0" xfId="2" applyNumberFormat="1" applyFont="1" applyBorder="1" applyAlignment="1">
      <alignment horizontal="center"/>
    </xf>
    <xf numFmtId="0" fontId="11" fillId="0" borderId="0" xfId="4" applyFont="1" applyAlignment="1">
      <alignment horizontal="right" indent="4"/>
    </xf>
    <xf numFmtId="0" fontId="62" fillId="2" borderId="15" xfId="0" applyFont="1" applyFill="1" applyBorder="1"/>
    <xf numFmtId="0" fontId="62" fillId="2" borderId="16" xfId="0" applyFont="1" applyFill="1" applyBorder="1"/>
    <xf numFmtId="9" fontId="62" fillId="2" borderId="15" xfId="0" applyNumberFormat="1" applyFont="1" applyFill="1" applyBorder="1"/>
    <xf numFmtId="166" fontId="62" fillId="2" borderId="15" xfId="1" applyNumberFormat="1" applyFont="1" applyFill="1" applyBorder="1"/>
    <xf numFmtId="0" fontId="73" fillId="0" borderId="0" xfId="8" applyFont="1"/>
    <xf numFmtId="0" fontId="67" fillId="6" borderId="15" xfId="0" applyFont="1" applyFill="1" applyBorder="1" applyAlignment="1">
      <alignment vertical="center" wrapText="1"/>
    </xf>
    <xf numFmtId="0" fontId="67" fillId="6" borderId="15" xfId="0" applyFont="1" applyFill="1" applyBorder="1" applyAlignment="1">
      <alignment horizontal="right" vertical="center" wrapText="1"/>
    </xf>
    <xf numFmtId="0" fontId="60" fillId="0" borderId="0" xfId="0" applyFont="1" applyAlignment="1">
      <alignment vertical="center" wrapText="1"/>
    </xf>
    <xf numFmtId="0" fontId="25" fillId="3" borderId="15" xfId="0" applyFont="1" applyFill="1" applyBorder="1" applyProtection="1">
      <protection locked="0"/>
    </xf>
    <xf numFmtId="0" fontId="60" fillId="5" borderId="15" xfId="0" applyFont="1" applyFill="1" applyBorder="1" applyProtection="1">
      <protection locked="0"/>
    </xf>
    <xf numFmtId="9" fontId="25" fillId="3" borderId="15" xfId="0" applyNumberFormat="1" applyFont="1" applyFill="1" applyBorder="1" applyProtection="1">
      <protection locked="0"/>
    </xf>
    <xf numFmtId="166" fontId="25" fillId="6" borderId="15" xfId="1" applyNumberFormat="1" applyFont="1" applyFill="1" applyBorder="1" applyProtection="1"/>
    <xf numFmtId="166" fontId="25" fillId="2" borderId="15" xfId="1" applyNumberFormat="1" applyFont="1" applyFill="1" applyBorder="1"/>
    <xf numFmtId="0" fontId="25" fillId="3" borderId="16" xfId="0" applyFont="1" applyFill="1" applyBorder="1" applyProtection="1">
      <protection locked="0"/>
    </xf>
    <xf numFmtId="166" fontId="25" fillId="3" borderId="15" xfId="1" applyNumberFormat="1" applyFont="1" applyFill="1" applyBorder="1" applyProtection="1">
      <protection locked="0"/>
    </xf>
    <xf numFmtId="0" fontId="60" fillId="0" borderId="0" xfId="4" applyFont="1"/>
    <xf numFmtId="0" fontId="25" fillId="5" borderId="15" xfId="0" applyFont="1" applyFill="1" applyBorder="1" applyProtection="1">
      <protection locked="0"/>
    </xf>
    <xf numFmtId="164" fontId="25" fillId="3" borderId="15" xfId="1" applyNumberFormat="1" applyFont="1" applyFill="1" applyBorder="1" applyProtection="1">
      <protection locked="0"/>
    </xf>
    <xf numFmtId="0" fontId="25" fillId="6" borderId="15" xfId="0" applyFont="1" applyFill="1" applyBorder="1" applyProtection="1">
      <protection locked="0"/>
    </xf>
    <xf numFmtId="164" fontId="25" fillId="6" borderId="15" xfId="1" applyNumberFormat="1" applyFont="1" applyFill="1" applyBorder="1" applyProtection="1"/>
    <xf numFmtId="3" fontId="74" fillId="0" borderId="0" xfId="4" applyNumberFormat="1" applyFont="1" applyAlignment="1">
      <alignment horizontal="right" indent="4"/>
    </xf>
    <xf numFmtId="3" fontId="9" fillId="0" borderId="0" xfId="4" applyNumberFormat="1"/>
    <xf numFmtId="0" fontId="11" fillId="11" borderId="5" xfId="4" applyFont="1" applyFill="1" applyBorder="1" applyAlignment="1">
      <alignment horizontal="right" indent="5"/>
    </xf>
    <xf numFmtId="3" fontId="74" fillId="0" borderId="5" xfId="4" applyNumberFormat="1" applyFont="1" applyBorder="1" applyAlignment="1">
      <alignment horizontal="right" indent="4"/>
    </xf>
    <xf numFmtId="164" fontId="36" fillId="9" borderId="0" xfId="1" applyNumberFormat="1" applyFont="1" applyFill="1"/>
    <xf numFmtId="0" fontId="45" fillId="9" borderId="0" xfId="0" applyFont="1" applyFill="1"/>
    <xf numFmtId="0" fontId="58" fillId="3" borderId="3" xfId="0" applyFont="1" applyFill="1" applyBorder="1" applyProtection="1">
      <protection locked="0"/>
    </xf>
    <xf numFmtId="14" fontId="58" fillId="3" borderId="3" xfId="0" applyNumberFormat="1" applyFont="1" applyFill="1" applyBorder="1" applyProtection="1">
      <protection locked="0"/>
    </xf>
    <xf numFmtId="164" fontId="75" fillId="0" borderId="0" xfId="1" applyNumberFormat="1" applyFont="1" applyFill="1"/>
    <xf numFmtId="14" fontId="58" fillId="0" borderId="3" xfId="0" applyNumberFormat="1" applyFont="1" applyBorder="1"/>
    <xf numFmtId="2" fontId="58" fillId="3" borderId="3" xfId="0" applyNumberFormat="1" applyFont="1" applyFill="1" applyBorder="1" applyProtection="1">
      <protection locked="0"/>
    </xf>
    <xf numFmtId="2" fontId="58" fillId="0" borderId="3" xfId="0" applyNumberFormat="1" applyFont="1" applyBorder="1"/>
    <xf numFmtId="0" fontId="76" fillId="0" borderId="0" xfId="0" applyFont="1" applyProtection="1">
      <protection locked="0"/>
    </xf>
    <xf numFmtId="0" fontId="77" fillId="0" borderId="0" xfId="0" applyFont="1" applyAlignment="1">
      <alignment vertical="center"/>
    </xf>
    <xf numFmtId="0" fontId="75" fillId="0" borderId="0" xfId="0" applyFont="1"/>
    <xf numFmtId="0" fontId="22" fillId="0" borderId="0" xfId="0" applyFont="1"/>
    <xf numFmtId="164" fontId="62" fillId="4" borderId="41" xfId="1" applyNumberFormat="1" applyFont="1" applyFill="1" applyBorder="1" applyAlignment="1">
      <alignment horizontal="center" vertical="center" wrapText="1"/>
    </xf>
    <xf numFmtId="0" fontId="36" fillId="3" borderId="42" xfId="0" applyFont="1" applyFill="1" applyBorder="1"/>
    <xf numFmtId="164" fontId="62" fillId="12" borderId="52" xfId="1" applyNumberFormat="1" applyFont="1" applyFill="1" applyBorder="1"/>
    <xf numFmtId="164" fontId="62" fillId="13" borderId="52" xfId="1" applyNumberFormat="1" applyFont="1" applyFill="1" applyBorder="1"/>
    <xf numFmtId="9" fontId="62" fillId="13" borderId="6" xfId="2" applyFont="1" applyFill="1" applyBorder="1" applyAlignment="1">
      <alignment horizontal="center"/>
    </xf>
    <xf numFmtId="164" fontId="62" fillId="12" borderId="50" xfId="1" applyNumberFormat="1" applyFont="1" applyFill="1" applyBorder="1"/>
    <xf numFmtId="9" fontId="61" fillId="4" borderId="53" xfId="2" applyFont="1" applyFill="1" applyBorder="1" applyAlignment="1">
      <alignment horizontal="center" vertical="center" wrapText="1"/>
    </xf>
    <xf numFmtId="0" fontId="18" fillId="0" borderId="2" xfId="0" applyFont="1" applyBorder="1" applyAlignment="1">
      <alignment horizontal="center" textRotation="90"/>
    </xf>
    <xf numFmtId="0" fontId="18" fillId="0" borderId="2" xfId="0" applyFont="1" applyBorder="1"/>
    <xf numFmtId="0" fontId="45" fillId="6" borderId="46" xfId="0" applyFont="1" applyFill="1" applyBorder="1"/>
    <xf numFmtId="164" fontId="36" fillId="2" borderId="47" xfId="1" applyNumberFormat="1" applyFont="1" applyFill="1" applyBorder="1"/>
    <xf numFmtId="9" fontId="46" fillId="2" borderId="55" xfId="2" applyFont="1" applyFill="1" applyBorder="1" applyAlignment="1">
      <alignment horizontal="center"/>
    </xf>
    <xf numFmtId="0" fontId="45" fillId="3" borderId="46" xfId="0" applyFont="1" applyFill="1" applyBorder="1" applyProtection="1">
      <protection locked="0"/>
    </xf>
    <xf numFmtId="0" fontId="46" fillId="3" borderId="44" xfId="4" applyFont="1" applyFill="1" applyBorder="1"/>
    <xf numFmtId="0" fontId="36" fillId="2" borderId="45" xfId="0" applyFont="1" applyFill="1" applyBorder="1"/>
    <xf numFmtId="0" fontId="36" fillId="2" borderId="54" xfId="0" applyFont="1" applyFill="1" applyBorder="1"/>
    <xf numFmtId="0" fontId="62" fillId="12" borderId="48" xfId="0" applyFont="1" applyFill="1" applyBorder="1"/>
    <xf numFmtId="164" fontId="62" fillId="12" borderId="49" xfId="1" applyNumberFormat="1" applyFont="1" applyFill="1" applyBorder="1"/>
    <xf numFmtId="9" fontId="62" fillId="12" borderId="56" xfId="2" applyFont="1" applyFill="1" applyBorder="1" applyAlignment="1">
      <alignment horizontal="center"/>
    </xf>
    <xf numFmtId="0" fontId="45" fillId="9" borderId="46" xfId="0" applyFont="1" applyFill="1" applyBorder="1" applyProtection="1">
      <protection locked="0"/>
    </xf>
    <xf numFmtId="0" fontId="46" fillId="9" borderId="44" xfId="4" applyFont="1" applyFill="1" applyBorder="1"/>
    <xf numFmtId="0" fontId="62" fillId="13" borderId="48" xfId="0" applyFont="1" applyFill="1" applyBorder="1"/>
    <xf numFmtId="164" fontId="62" fillId="13" borderId="49" xfId="1" applyNumberFormat="1" applyFont="1" applyFill="1" applyBorder="1"/>
    <xf numFmtId="9" fontId="62" fillId="13" borderId="56" xfId="2" applyFont="1" applyFill="1" applyBorder="1" applyAlignment="1">
      <alignment horizontal="center"/>
    </xf>
    <xf numFmtId="0" fontId="62" fillId="12" borderId="57" xfId="0" applyFont="1" applyFill="1" applyBorder="1"/>
    <xf numFmtId="164" fontId="62" fillId="12" borderId="58" xfId="1" applyNumberFormat="1" applyFont="1" applyFill="1" applyBorder="1"/>
    <xf numFmtId="9" fontId="62" fillId="12" borderId="59" xfId="2" applyFont="1" applyFill="1" applyBorder="1" applyAlignment="1">
      <alignment horizontal="center"/>
    </xf>
    <xf numFmtId="0" fontId="46" fillId="3" borderId="42" xfId="0" applyFont="1" applyFill="1" applyBorder="1" applyProtection="1">
      <protection locked="0"/>
    </xf>
    <xf numFmtId="0" fontId="64" fillId="12" borderId="51" xfId="0" applyFont="1" applyFill="1" applyBorder="1"/>
    <xf numFmtId="0" fontId="46" fillId="9" borderId="42" xfId="0" applyFont="1" applyFill="1" applyBorder="1" applyProtection="1">
      <protection locked="0"/>
    </xf>
    <xf numFmtId="0" fontId="64" fillId="13" borderId="51" xfId="0" applyFont="1" applyFill="1" applyBorder="1"/>
    <xf numFmtId="9" fontId="62" fillId="12" borderId="6" xfId="2" applyFont="1" applyFill="1" applyBorder="1" applyAlignment="1">
      <alignment horizontal="center"/>
    </xf>
    <xf numFmtId="0" fontId="62" fillId="2" borderId="60" xfId="0" applyFont="1" applyFill="1" applyBorder="1" applyAlignment="1">
      <alignment vertical="center"/>
    </xf>
    <xf numFmtId="164" fontId="62" fillId="2" borderId="61" xfId="1" applyNumberFormat="1" applyFont="1" applyFill="1" applyBorder="1" applyAlignment="1">
      <alignment horizontal="center" vertical="center"/>
    </xf>
    <xf numFmtId="164" fontId="62" fillId="2" borderId="62" xfId="1" applyNumberFormat="1" applyFont="1" applyFill="1" applyBorder="1" applyAlignment="1">
      <alignment horizontal="center" vertical="center"/>
    </xf>
    <xf numFmtId="0" fontId="38" fillId="0" borderId="0" xfId="8" applyFont="1" applyFill="1" applyBorder="1" applyAlignment="1">
      <alignment horizontal="left"/>
    </xf>
    <xf numFmtId="0" fontId="62" fillId="2" borderId="53" xfId="0" applyFont="1" applyFill="1" applyBorder="1" applyAlignment="1">
      <alignment horizontal="left" vertical="center"/>
    </xf>
    <xf numFmtId="0" fontId="62" fillId="2" borderId="41" xfId="0" applyFont="1" applyFill="1" applyBorder="1" applyAlignment="1">
      <alignment horizontal="left" vertical="center"/>
    </xf>
    <xf numFmtId="0" fontId="60" fillId="0" borderId="0" xfId="0" applyFont="1" applyAlignment="1">
      <alignment horizontal="center" textRotation="90"/>
    </xf>
    <xf numFmtId="0" fontId="71" fillId="0" borderId="0" xfId="4" applyFont="1" applyAlignment="1">
      <alignment horizontal="center"/>
    </xf>
    <xf numFmtId="0" fontId="21" fillId="0" borderId="0" xfId="9" applyFont="1" applyAlignment="1">
      <alignment horizontal="left" vertical="top" wrapText="1"/>
    </xf>
    <xf numFmtId="0" fontId="25" fillId="0" borderId="31" xfId="9" applyFont="1" applyBorder="1" applyAlignment="1">
      <alignment horizontal="left" vertical="center"/>
    </xf>
    <xf numFmtId="0" fontId="25" fillId="0" borderId="26" xfId="9" applyFont="1" applyBorder="1" applyAlignment="1">
      <alignment horizontal="left" vertical="center"/>
    </xf>
    <xf numFmtId="0" fontId="25" fillId="0" borderId="22" xfId="9" applyFont="1" applyBorder="1" applyAlignment="1">
      <alignment horizontal="left" vertical="center"/>
    </xf>
  </cellXfs>
  <cellStyles count="12">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 name="Standard 5" xfId="11" xr:uid="{16C21446-79FF-924A-AA48-F9F768FCC893}"/>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0</xdr:colOff>
      <xdr:row>3</xdr:row>
      <xdr:rowOff>90714</xdr:rowOff>
    </xdr:from>
    <xdr:to>
      <xdr:col>10</xdr:col>
      <xdr:colOff>426357</xdr:colOff>
      <xdr:row>3</xdr:row>
      <xdr:rowOff>90714</xdr:rowOff>
    </xdr:to>
    <xdr:cxnSp macro="">
      <xdr:nvCxnSpPr>
        <xdr:cNvPr id="2" name="Gerade Verbindung mit Pfeil 1">
          <a:extLst>
            <a:ext uri="{FF2B5EF4-FFF2-40B4-BE49-F238E27FC236}">
              <a16:creationId xmlns:a16="http://schemas.microsoft.com/office/drawing/2014/main" id="{0AD566C8-9B1C-4E48-B2D5-347F9770CF15}"/>
            </a:ext>
          </a:extLst>
        </xdr:cNvPr>
        <xdr:cNvCxnSpPr/>
      </xdr:nvCxnSpPr>
      <xdr:spPr>
        <a:xfrm>
          <a:off x="7910286" y="553357"/>
          <a:ext cx="105228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4</xdr:row>
      <xdr:rowOff>108857</xdr:rowOff>
    </xdr:from>
    <xdr:to>
      <xdr:col>10</xdr:col>
      <xdr:colOff>671286</xdr:colOff>
      <xdr:row>4</xdr:row>
      <xdr:rowOff>108858</xdr:rowOff>
    </xdr:to>
    <xdr:cxnSp macro="">
      <xdr:nvCxnSpPr>
        <xdr:cNvPr id="3" name="Gerade Verbindung mit Pfeil 2">
          <a:extLst>
            <a:ext uri="{FF2B5EF4-FFF2-40B4-BE49-F238E27FC236}">
              <a16:creationId xmlns:a16="http://schemas.microsoft.com/office/drawing/2014/main" id="{9F4BAB77-1DB0-DF47-A327-35BD8EFB4452}"/>
            </a:ext>
          </a:extLst>
        </xdr:cNvPr>
        <xdr:cNvCxnSpPr/>
      </xdr:nvCxnSpPr>
      <xdr:spPr>
        <a:xfrm>
          <a:off x="7910286" y="771071"/>
          <a:ext cx="1297214"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RowHeight="16"/>
  <cols>
    <col min="1" max="1" width="3.6640625" style="95" customWidth="1"/>
    <col min="2" max="16384" width="10.83203125" style="95"/>
  </cols>
  <sheetData>
    <row r="1" spans="1:14">
      <c r="A1" s="97" t="s">
        <v>304</v>
      </c>
      <c r="B1" s="94"/>
      <c r="C1" s="94"/>
      <c r="D1" s="94"/>
      <c r="E1" s="94"/>
      <c r="F1" s="94"/>
      <c r="G1" s="94"/>
      <c r="H1" s="94"/>
      <c r="I1" s="94"/>
      <c r="J1" s="94"/>
      <c r="K1" s="94"/>
      <c r="L1" s="94"/>
      <c r="M1" s="94"/>
      <c r="N1" s="94"/>
    </row>
    <row r="2" spans="1:14">
      <c r="A2" s="96"/>
    </row>
    <row r="3" spans="1:14">
      <c r="A3" s="97" t="s">
        <v>115</v>
      </c>
      <c r="B3" s="94"/>
      <c r="C3" s="94"/>
      <c r="D3" s="94"/>
      <c r="E3" s="94"/>
      <c r="F3" s="94"/>
      <c r="G3" s="94"/>
      <c r="H3" s="94"/>
      <c r="I3" s="94"/>
      <c r="J3" s="94"/>
      <c r="K3" s="94"/>
      <c r="L3" s="94"/>
      <c r="M3" s="94"/>
      <c r="N3" s="94"/>
    </row>
    <row r="4" spans="1:14">
      <c r="A4" s="324" t="s">
        <v>121</v>
      </c>
      <c r="B4" s="324"/>
      <c r="C4" s="324"/>
      <c r="D4" s="324"/>
    </row>
    <row r="5" spans="1:14">
      <c r="A5" s="324" t="s">
        <v>81</v>
      </c>
      <c r="B5" s="324"/>
      <c r="C5" s="324"/>
      <c r="D5" s="324"/>
    </row>
    <row r="6" spans="1:14">
      <c r="A6" s="324" t="s">
        <v>17</v>
      </c>
      <c r="B6" s="324"/>
      <c r="C6" s="324"/>
      <c r="D6" s="324"/>
    </row>
    <row r="7" spans="1:14">
      <c r="A7" s="324" t="s">
        <v>0</v>
      </c>
      <c r="B7" s="324"/>
      <c r="C7" s="324"/>
      <c r="D7" s="324"/>
      <c r="F7" s="129"/>
      <c r="G7" s="129"/>
      <c r="H7" s="129"/>
      <c r="I7" s="129"/>
    </row>
    <row r="8" spans="1:14">
      <c r="A8" s="324" t="s">
        <v>116</v>
      </c>
      <c r="B8" s="324"/>
      <c r="C8" s="324"/>
      <c r="D8" s="324"/>
    </row>
    <row r="9" spans="1:14">
      <c r="A9" s="324" t="s">
        <v>6</v>
      </c>
      <c r="B9" s="324"/>
      <c r="C9" s="324"/>
      <c r="D9" s="324"/>
    </row>
    <row r="10" spans="1:14">
      <c r="A10" s="324" t="s">
        <v>263</v>
      </c>
      <c r="B10" s="324"/>
      <c r="C10" s="324"/>
      <c r="D10" s="324"/>
    </row>
    <row r="11" spans="1:14">
      <c r="A11" s="324" t="s">
        <v>119</v>
      </c>
      <c r="B11" s="324"/>
      <c r="C11" s="324"/>
      <c r="D11" s="324"/>
    </row>
    <row r="12" spans="1:14">
      <c r="A12" s="324" t="s">
        <v>120</v>
      </c>
      <c r="B12" s="324"/>
      <c r="C12" s="324"/>
      <c r="D12" s="324"/>
    </row>
    <row r="13" spans="1:14">
      <c r="A13" s="98"/>
      <c r="F13" s="324"/>
      <c r="G13" s="324"/>
      <c r="H13" s="324"/>
    </row>
    <row r="14" spans="1:14">
      <c r="A14" s="96"/>
    </row>
    <row r="15" spans="1:14">
      <c r="A15" s="97" t="s">
        <v>122</v>
      </c>
      <c r="B15" s="94"/>
      <c r="C15" s="94"/>
      <c r="D15" s="94"/>
      <c r="E15" s="94"/>
      <c r="F15" s="94"/>
      <c r="G15" s="94"/>
      <c r="H15" s="94"/>
      <c r="I15" s="94"/>
      <c r="J15" s="94"/>
      <c r="K15" s="94"/>
      <c r="L15" s="94"/>
      <c r="M15" s="94"/>
      <c r="N15" s="94"/>
    </row>
    <row r="16" spans="1:14">
      <c r="A16" s="95" t="s">
        <v>182</v>
      </c>
    </row>
    <row r="17" spans="1:14">
      <c r="A17" s="95" t="s">
        <v>181</v>
      </c>
    </row>
    <row r="18" spans="1:14" s="99" customFormat="1">
      <c r="A18" s="99" t="s">
        <v>171</v>
      </c>
    </row>
    <row r="19" spans="1:14">
      <c r="A19" s="95" t="s">
        <v>190</v>
      </c>
    </row>
    <row r="20" spans="1:14">
      <c r="A20" s="95" t="s">
        <v>134</v>
      </c>
    </row>
    <row r="22" spans="1:14">
      <c r="A22" s="95" t="s">
        <v>169</v>
      </c>
    </row>
    <row r="23" spans="1:14">
      <c r="A23" s="95" t="s">
        <v>135</v>
      </c>
    </row>
    <row r="26" spans="1:14">
      <c r="A26" s="97" t="s">
        <v>117</v>
      </c>
      <c r="B26" s="94"/>
      <c r="C26" s="94"/>
      <c r="D26" s="94"/>
      <c r="E26" s="94"/>
      <c r="F26" s="94"/>
      <c r="G26" s="94"/>
      <c r="H26" s="94"/>
      <c r="I26" s="94"/>
      <c r="J26" s="94"/>
      <c r="K26" s="94"/>
      <c r="L26" s="94"/>
      <c r="M26" s="94"/>
      <c r="N26" s="94"/>
    </row>
    <row r="27" spans="1:14">
      <c r="A27" s="95" t="s">
        <v>87</v>
      </c>
    </row>
    <row r="28" spans="1:14">
      <c r="A28" s="95" t="s">
        <v>130</v>
      </c>
      <c r="C28" s="95" t="s">
        <v>81</v>
      </c>
    </row>
    <row r="29" spans="1:14">
      <c r="A29" s="95" t="s">
        <v>131</v>
      </c>
      <c r="C29" s="95" t="s">
        <v>170</v>
      </c>
    </row>
    <row r="30" spans="1:14">
      <c r="A30" s="95" t="s">
        <v>132</v>
      </c>
      <c r="C30" s="95" t="s">
        <v>42</v>
      </c>
    </row>
    <row r="31" spans="1:14">
      <c r="A31" s="95" t="s">
        <v>133</v>
      </c>
      <c r="C31" s="95" t="s">
        <v>7</v>
      </c>
    </row>
    <row r="33" spans="1:15">
      <c r="A33" s="97" t="s">
        <v>124</v>
      </c>
      <c r="B33" s="94"/>
      <c r="C33" s="94"/>
      <c r="D33" s="94"/>
      <c r="E33" s="94"/>
      <c r="F33" s="94"/>
      <c r="G33" s="94"/>
      <c r="H33" s="94"/>
      <c r="I33" s="94"/>
      <c r="J33" s="94"/>
      <c r="K33" s="94"/>
      <c r="L33" s="94"/>
      <c r="M33" s="94"/>
      <c r="N33" s="94"/>
    </row>
    <row r="34" spans="1:15">
      <c r="A34" s="119" t="s">
        <v>184</v>
      </c>
    </row>
    <row r="35" spans="1:15" ht="12" customHeight="1">
      <c r="A35" s="119"/>
    </row>
    <row r="36" spans="1:15">
      <c r="A36" s="121" t="s">
        <v>191</v>
      </c>
    </row>
    <row r="37" spans="1:15">
      <c r="A37" s="119" t="s">
        <v>183</v>
      </c>
    </row>
    <row r="38" spans="1:15">
      <c r="A38" s="119" t="s">
        <v>192</v>
      </c>
    </row>
    <row r="39" spans="1:15">
      <c r="A39" s="119"/>
    </row>
    <row r="40" spans="1:15" s="96" customFormat="1">
      <c r="A40" s="127" t="s">
        <v>200</v>
      </c>
    </row>
    <row r="41" spans="1:15">
      <c r="A41" s="101" t="s">
        <v>276</v>
      </c>
    </row>
    <row r="42" spans="1:15">
      <c r="A42" s="101" t="s">
        <v>283</v>
      </c>
    </row>
    <row r="43" spans="1:15">
      <c r="A43" s="101" t="s">
        <v>202</v>
      </c>
    </row>
    <row r="44" spans="1:15">
      <c r="A44" s="101" t="s">
        <v>203</v>
      </c>
      <c r="O44" s="141"/>
    </row>
    <row r="45" spans="1:15">
      <c r="A45" s="101" t="s">
        <v>204</v>
      </c>
      <c r="O45" s="91"/>
    </row>
    <row r="46" spans="1:15" ht="22" customHeight="1">
      <c r="A46" s="143" t="s">
        <v>205</v>
      </c>
      <c r="O46" s="91"/>
    </row>
    <row r="47" spans="1:15">
      <c r="A47" s="123" t="s">
        <v>207</v>
      </c>
      <c r="O47" s="91"/>
    </row>
    <row r="48" spans="1:15">
      <c r="A48" s="123" t="s">
        <v>289</v>
      </c>
      <c r="O48" s="91"/>
    </row>
    <row r="49" spans="1:15">
      <c r="A49" s="123" t="s">
        <v>284</v>
      </c>
      <c r="O49" s="91"/>
    </row>
    <row r="50" spans="1:15">
      <c r="A50" s="123" t="s">
        <v>285</v>
      </c>
      <c r="O50" s="91"/>
    </row>
    <row r="51" spans="1:15">
      <c r="A51" s="123" t="s">
        <v>286</v>
      </c>
      <c r="O51" s="91"/>
    </row>
    <row r="52" spans="1:15">
      <c r="A52" s="123" t="s">
        <v>287</v>
      </c>
      <c r="O52" s="91"/>
    </row>
    <row r="53" spans="1:15">
      <c r="A53" s="123" t="s">
        <v>288</v>
      </c>
      <c r="O53" s="91"/>
    </row>
    <row r="54" spans="1:15">
      <c r="A54" s="123" t="s">
        <v>208</v>
      </c>
    </row>
    <row r="55" spans="1:15">
      <c r="A55" s="102" t="s">
        <v>206</v>
      </c>
    </row>
    <row r="56" spans="1:15">
      <c r="A56" s="119" t="s">
        <v>194</v>
      </c>
    </row>
    <row r="57" spans="1:15">
      <c r="A57" s="119" t="s">
        <v>195</v>
      </c>
    </row>
    <row r="58" spans="1:15">
      <c r="A58" s="119"/>
    </row>
    <row r="59" spans="1:15" s="96" customFormat="1">
      <c r="A59" s="127" t="s">
        <v>193</v>
      </c>
    </row>
    <row r="60" spans="1:15">
      <c r="A60" s="101" t="s">
        <v>276</v>
      </c>
    </row>
    <row r="61" spans="1:15">
      <c r="A61" s="101" t="s">
        <v>201</v>
      </c>
    </row>
    <row r="62" spans="1:15">
      <c r="A62" s="101" t="s">
        <v>202</v>
      </c>
    </row>
    <row r="63" spans="1:15">
      <c r="A63" s="101" t="s">
        <v>203</v>
      </c>
    </row>
    <row r="64" spans="1:15">
      <c r="A64" s="101" t="s">
        <v>204</v>
      </c>
    </row>
    <row r="65" spans="1:15" ht="22" customHeight="1">
      <c r="A65" s="143" t="s">
        <v>205</v>
      </c>
      <c r="O65" s="91"/>
    </row>
    <row r="66" spans="1:15">
      <c r="A66" s="123" t="s">
        <v>207</v>
      </c>
    </row>
    <row r="67" spans="1:15">
      <c r="A67" s="123" t="s">
        <v>208</v>
      </c>
    </row>
    <row r="68" spans="1:15">
      <c r="A68" s="102" t="s">
        <v>206</v>
      </c>
    </row>
    <row r="69" spans="1:15">
      <c r="A69" s="119" t="s">
        <v>194</v>
      </c>
    </row>
    <row r="70" spans="1:15">
      <c r="A70" s="119" t="s">
        <v>195</v>
      </c>
    </row>
    <row r="71" spans="1:15">
      <c r="A71" s="119"/>
    </row>
    <row r="72" spans="1:15" s="96" customFormat="1">
      <c r="A72" s="127" t="s">
        <v>196</v>
      </c>
    </row>
    <row r="73" spans="1:15">
      <c r="A73" s="101" t="s">
        <v>276</v>
      </c>
    </row>
    <row r="74" spans="1:15">
      <c r="A74" s="101" t="s">
        <v>209</v>
      </c>
    </row>
    <row r="75" spans="1:15">
      <c r="A75" s="101" t="s">
        <v>210</v>
      </c>
    </row>
    <row r="76" spans="1:15">
      <c r="A76" s="101" t="s">
        <v>211</v>
      </c>
    </row>
    <row r="77" spans="1:15" ht="22" customHeight="1">
      <c r="A77" s="143" t="s">
        <v>197</v>
      </c>
      <c r="O77" s="91"/>
    </row>
    <row r="78" spans="1:15">
      <c r="A78" s="101" t="s">
        <v>213</v>
      </c>
    </row>
    <row r="79" spans="1:15">
      <c r="A79" s="124" t="s">
        <v>212</v>
      </c>
    </row>
    <row r="80" spans="1:15">
      <c r="A80" s="102" t="s">
        <v>206</v>
      </c>
    </row>
    <row r="81" spans="1:2">
      <c r="A81" s="119" t="s">
        <v>198</v>
      </c>
    </row>
    <row r="82" spans="1:2">
      <c r="A82" s="119" t="s">
        <v>195</v>
      </c>
    </row>
    <row r="83" spans="1:2">
      <c r="A83" s="122"/>
    </row>
    <row r="84" spans="1:2" s="142" customFormat="1">
      <c r="A84" s="127" t="s">
        <v>199</v>
      </c>
    </row>
    <row r="85" spans="1:2">
      <c r="A85" s="101" t="s">
        <v>276</v>
      </c>
    </row>
    <row r="86" spans="1:2">
      <c r="A86" s="101" t="s">
        <v>277</v>
      </c>
    </row>
    <row r="87" spans="1:2">
      <c r="A87" s="101"/>
    </row>
    <row r="88" spans="1:2" s="101" customFormat="1">
      <c r="B88" s="101" t="s">
        <v>278</v>
      </c>
    </row>
    <row r="89" spans="1:2" s="101" customFormat="1"/>
    <row r="90" spans="1:2" s="101" customFormat="1">
      <c r="B90" s="101" t="s">
        <v>305</v>
      </c>
    </row>
    <row r="91" spans="1:2" s="101" customFormat="1">
      <c r="B91" s="101" t="s">
        <v>306</v>
      </c>
    </row>
    <row r="92" spans="1:2" s="101" customFormat="1"/>
    <row r="93" spans="1:2" s="101" customFormat="1">
      <c r="B93" s="101" t="s">
        <v>308</v>
      </c>
    </row>
    <row r="94" spans="1:2" s="101" customFormat="1">
      <c r="B94" s="101" t="s">
        <v>307</v>
      </c>
    </row>
    <row r="95" spans="1:2" s="101" customFormat="1"/>
    <row r="96" spans="1:2" s="101" customFormat="1">
      <c r="B96" s="101" t="s">
        <v>309</v>
      </c>
    </row>
    <row r="97" spans="1:15" s="101" customFormat="1">
      <c r="B97" s="101" t="s">
        <v>314</v>
      </c>
    </row>
    <row r="98" spans="1:15" s="101" customFormat="1">
      <c r="B98" s="101" t="s">
        <v>310</v>
      </c>
    </row>
    <row r="99" spans="1:15" s="101" customFormat="1">
      <c r="B99" s="101" t="s">
        <v>311</v>
      </c>
    </row>
    <row r="100" spans="1:15" s="101" customFormat="1">
      <c r="B100" s="101" t="s">
        <v>312</v>
      </c>
    </row>
    <row r="101" spans="1:15" s="101" customFormat="1">
      <c r="B101" s="101" t="s">
        <v>279</v>
      </c>
    </row>
    <row r="102" spans="1:15" s="101" customFormat="1"/>
    <row r="103" spans="1:15" s="101" customFormat="1">
      <c r="B103" s="101" t="s">
        <v>313</v>
      </c>
    </row>
    <row r="104" spans="1:15" s="101" customFormat="1">
      <c r="B104" s="101" t="s">
        <v>315</v>
      </c>
    </row>
    <row r="105" spans="1:15" s="101" customFormat="1"/>
    <row r="106" spans="1:15" s="101" customFormat="1">
      <c r="B106" s="101" t="s">
        <v>280</v>
      </c>
    </row>
    <row r="107" spans="1:15" s="101" customFormat="1"/>
    <row r="108" spans="1:15">
      <c r="A108" s="101" t="s">
        <v>202</v>
      </c>
    </row>
    <row r="109" spans="1:15">
      <c r="A109" s="101" t="s">
        <v>203</v>
      </c>
    </row>
    <row r="110" spans="1:15">
      <c r="A110" s="101" t="s">
        <v>204</v>
      </c>
    </row>
    <row r="111" spans="1:15" ht="22" customHeight="1">
      <c r="A111" s="143" t="s">
        <v>205</v>
      </c>
      <c r="O111" s="91"/>
    </row>
    <row r="112" spans="1:15">
      <c r="A112" s="123" t="s">
        <v>207</v>
      </c>
    </row>
    <row r="113" spans="1:14">
      <c r="A113" s="123" t="s">
        <v>208</v>
      </c>
    </row>
    <row r="114" spans="1:14">
      <c r="A114" s="102" t="s">
        <v>206</v>
      </c>
    </row>
    <row r="115" spans="1:14">
      <c r="A115" s="119" t="s">
        <v>194</v>
      </c>
    </row>
    <row r="116" spans="1:14">
      <c r="A116" s="119" t="s">
        <v>195</v>
      </c>
    </row>
    <row r="117" spans="1:14">
      <c r="A117" s="119"/>
    </row>
    <row r="118" spans="1:14">
      <c r="A118" s="120"/>
    </row>
    <row r="119" spans="1:14">
      <c r="A119" s="121" t="s">
        <v>214</v>
      </c>
    </row>
    <row r="120" spans="1:14">
      <c r="A120" s="119" t="s">
        <v>215</v>
      </c>
    </row>
    <row r="121" spans="1:14">
      <c r="A121" s="119" t="s">
        <v>125</v>
      </c>
    </row>
    <row r="124" spans="1:14">
      <c r="A124" s="97" t="s">
        <v>88</v>
      </c>
      <c r="B124" s="94"/>
      <c r="C124" s="94"/>
      <c r="D124" s="94"/>
      <c r="E124" s="94"/>
      <c r="F124" s="94"/>
      <c r="G124" s="94"/>
      <c r="H124" s="94"/>
      <c r="I124" s="94"/>
      <c r="J124" s="94"/>
      <c r="K124" s="94"/>
      <c r="L124" s="94"/>
      <c r="M124" s="94"/>
      <c r="N124" s="94"/>
    </row>
    <row r="125" spans="1:14">
      <c r="A125" s="100" t="s">
        <v>95</v>
      </c>
    </row>
    <row r="126" spans="1:14">
      <c r="A126" s="101" t="s">
        <v>128</v>
      </c>
    </row>
    <row r="127" spans="1:14">
      <c r="A127" s="101"/>
    </row>
    <row r="128" spans="1:14">
      <c r="A128" s="100" t="s">
        <v>96</v>
      </c>
    </row>
    <row r="129" spans="1:14">
      <c r="A129" s="101" t="s">
        <v>268</v>
      </c>
    </row>
    <row r="130" spans="1:14">
      <c r="A130" s="101" t="s">
        <v>267</v>
      </c>
    </row>
    <row r="131" spans="1:14">
      <c r="A131" s="101"/>
    </row>
    <row r="132" spans="1:14">
      <c r="A132" s="100" t="s">
        <v>188</v>
      </c>
    </row>
    <row r="133" spans="1:14">
      <c r="A133" s="101" t="s">
        <v>89</v>
      </c>
    </row>
    <row r="134" spans="1:14">
      <c r="A134" s="101" t="s">
        <v>90</v>
      </c>
    </row>
    <row r="135" spans="1:14">
      <c r="A135" s="101" t="s">
        <v>91</v>
      </c>
    </row>
    <row r="136" spans="1:14">
      <c r="A136" s="101" t="s">
        <v>185</v>
      </c>
    </row>
    <row r="137" spans="1:14">
      <c r="A137" s="101"/>
    </row>
    <row r="139" spans="1:14">
      <c r="A139" s="97" t="s">
        <v>93</v>
      </c>
      <c r="B139" s="94"/>
      <c r="C139" s="94"/>
      <c r="D139" s="94"/>
      <c r="E139" s="94"/>
      <c r="F139" s="94"/>
      <c r="G139" s="94"/>
      <c r="H139" s="94"/>
      <c r="I139" s="94"/>
      <c r="J139" s="94"/>
      <c r="K139" s="94"/>
      <c r="L139" s="94"/>
      <c r="M139" s="94"/>
      <c r="N139" s="94"/>
    </row>
    <row r="140" spans="1:14">
      <c r="A140" s="100" t="s">
        <v>95</v>
      </c>
    </row>
    <row r="141" spans="1:14">
      <c r="A141" s="101" t="s">
        <v>94</v>
      </c>
    </row>
    <row r="142" spans="1:14">
      <c r="A142" s="101" t="s">
        <v>186</v>
      </c>
    </row>
    <row r="143" spans="1:14">
      <c r="A143" s="101"/>
    </row>
    <row r="144" spans="1:14">
      <c r="A144" s="100" t="s">
        <v>96</v>
      </c>
    </row>
    <row r="145" spans="1:14">
      <c r="A145" s="101" t="s">
        <v>97</v>
      </c>
    </row>
    <row r="146" spans="1:14">
      <c r="A146" s="101"/>
    </row>
    <row r="147" spans="1:14">
      <c r="A147" s="100" t="s">
        <v>188</v>
      </c>
    </row>
    <row r="148" spans="1:14" s="98" customFormat="1">
      <c r="A148" s="102" t="s">
        <v>295</v>
      </c>
    </row>
    <row r="149" spans="1:14">
      <c r="A149" s="101" t="s">
        <v>98</v>
      </c>
    </row>
    <row r="150" spans="1:14">
      <c r="A150" s="101" t="s">
        <v>99</v>
      </c>
    </row>
    <row r="152" spans="1:14">
      <c r="A152" s="100" t="s">
        <v>92</v>
      </c>
    </row>
    <row r="153" spans="1:14">
      <c r="A153" s="103" t="s">
        <v>187</v>
      </c>
    </row>
    <row r="154" spans="1:14">
      <c r="A154" s="103" t="s">
        <v>291</v>
      </c>
    </row>
    <row r="155" spans="1:14">
      <c r="A155" s="101"/>
    </row>
    <row r="157" spans="1:14">
      <c r="A157" s="97" t="s">
        <v>216</v>
      </c>
      <c r="B157" s="94"/>
      <c r="C157" s="94"/>
      <c r="D157" s="94"/>
      <c r="E157" s="94"/>
      <c r="F157" s="94"/>
      <c r="G157" s="94"/>
      <c r="H157" s="94"/>
      <c r="I157" s="94"/>
      <c r="J157" s="94"/>
      <c r="K157" s="94"/>
      <c r="L157" s="94"/>
      <c r="M157" s="94"/>
      <c r="N157" s="94"/>
    </row>
    <row r="158" spans="1:14">
      <c r="A158" s="103" t="s">
        <v>241</v>
      </c>
    </row>
    <row r="159" spans="1:14">
      <c r="A159" s="103" t="s">
        <v>243</v>
      </c>
    </row>
    <row r="160" spans="1:14">
      <c r="A160" s="103" t="s">
        <v>242</v>
      </c>
    </row>
    <row r="161" spans="1:14">
      <c r="A161" s="103" t="s">
        <v>244</v>
      </c>
    </row>
    <row r="162" spans="1:14">
      <c r="A162" s="103" t="s">
        <v>245</v>
      </c>
    </row>
    <row r="163" spans="1:14">
      <c r="A163" s="103"/>
    </row>
    <row r="164" spans="1:14">
      <c r="A164" s="103"/>
    </row>
    <row r="165" spans="1:14">
      <c r="A165" s="97" t="s">
        <v>264</v>
      </c>
      <c r="B165" s="94"/>
      <c r="C165" s="94"/>
      <c r="D165" s="94"/>
      <c r="E165" s="94"/>
      <c r="F165" s="94"/>
      <c r="G165" s="94"/>
      <c r="H165" s="94"/>
      <c r="I165" s="94"/>
      <c r="J165" s="94"/>
      <c r="K165" s="94"/>
      <c r="L165" s="94"/>
      <c r="M165" s="94"/>
      <c r="N165" s="94"/>
    </row>
    <row r="166" spans="1:14">
      <c r="A166" s="101" t="s">
        <v>224</v>
      </c>
    </row>
    <row r="167" spans="1:14">
      <c r="A167" s="101"/>
    </row>
    <row r="168" spans="1:14">
      <c r="A168" s="102" t="s">
        <v>229</v>
      </c>
    </row>
    <row r="169" spans="1:14">
      <c r="A169" s="101" t="s">
        <v>226</v>
      </c>
    </row>
    <row r="170" spans="1:14">
      <c r="A170" s="101" t="s">
        <v>227</v>
      </c>
    </row>
    <row r="171" spans="1:14" ht="22" customHeight="1">
      <c r="A171" s="144" t="s">
        <v>230</v>
      </c>
    </row>
    <row r="172" spans="1:14">
      <c r="A172" s="103" t="s">
        <v>294</v>
      </c>
    </row>
    <row r="173" spans="1:14">
      <c r="A173" s="101" t="s">
        <v>225</v>
      </c>
    </row>
    <row r="174" spans="1:14">
      <c r="A174" s="101"/>
    </row>
    <row r="175" spans="1:14">
      <c r="A175" s="101" t="s">
        <v>228</v>
      </c>
    </row>
    <row r="176" spans="1:14">
      <c r="A176" s="101" t="s">
        <v>281</v>
      </c>
    </row>
    <row r="177" spans="1:1">
      <c r="A177" s="101"/>
    </row>
    <row r="178" spans="1:1">
      <c r="A178" s="102" t="s">
        <v>231</v>
      </c>
    </row>
    <row r="179" spans="1:1">
      <c r="A179" s="95" t="s">
        <v>235</v>
      </c>
    </row>
    <row r="180" spans="1:1">
      <c r="A180" s="95" t="s">
        <v>232</v>
      </c>
    </row>
    <row r="181" spans="1:1">
      <c r="A181" s="95" t="s">
        <v>233</v>
      </c>
    </row>
    <row r="182" spans="1:1">
      <c r="A182" s="95" t="s">
        <v>234</v>
      </c>
    </row>
    <row r="184" spans="1:1">
      <c r="A184" s="102" t="s">
        <v>236</v>
      </c>
    </row>
    <row r="185" spans="1:1">
      <c r="A185" s="95" t="s">
        <v>235</v>
      </c>
    </row>
    <row r="186" spans="1:1">
      <c r="A186" s="95" t="s">
        <v>237</v>
      </c>
    </row>
    <row r="187" spans="1:1">
      <c r="A187" s="95" t="s">
        <v>238</v>
      </c>
    </row>
    <row r="188" spans="1:1">
      <c r="A188" s="95" t="s">
        <v>239</v>
      </c>
    </row>
    <row r="190" spans="1:1">
      <c r="A190" s="101" t="s">
        <v>240</v>
      </c>
    </row>
    <row r="191" spans="1:1">
      <c r="A191" s="101"/>
    </row>
    <row r="192" spans="1:1">
      <c r="A192" s="101"/>
    </row>
    <row r="193" spans="1:14">
      <c r="A193" s="97" t="s">
        <v>118</v>
      </c>
      <c r="B193" s="94"/>
      <c r="C193" s="94"/>
      <c r="D193" s="94"/>
      <c r="E193" s="94"/>
      <c r="F193" s="94"/>
      <c r="G193" s="94"/>
      <c r="H193" s="94"/>
      <c r="I193" s="94"/>
      <c r="J193" s="94"/>
      <c r="K193" s="94"/>
      <c r="L193" s="94"/>
      <c r="M193" s="94"/>
      <c r="N193" s="94"/>
    </row>
    <row r="194" spans="1:14">
      <c r="A194" s="101" t="s">
        <v>100</v>
      </c>
    </row>
    <row r="195" spans="1:14">
      <c r="A195" s="101" t="s">
        <v>105</v>
      </c>
    </row>
    <row r="196" spans="1:14">
      <c r="A196" s="101"/>
    </row>
    <row r="197" spans="1:14">
      <c r="A197" s="100" t="s">
        <v>101</v>
      </c>
    </row>
    <row r="198" spans="1:14">
      <c r="A198" s="101" t="s">
        <v>102</v>
      </c>
    </row>
    <row r="199" spans="1:14">
      <c r="A199" s="101" t="s">
        <v>103</v>
      </c>
    </row>
    <row r="200" spans="1:14">
      <c r="A200" s="101" t="s">
        <v>104</v>
      </c>
    </row>
    <row r="203" spans="1:14">
      <c r="A203" s="97" t="s">
        <v>290</v>
      </c>
      <c r="B203" s="94"/>
      <c r="C203" s="94"/>
      <c r="D203" s="94"/>
      <c r="E203" s="94"/>
      <c r="F203" s="94"/>
      <c r="G203" s="94"/>
      <c r="H203" s="94"/>
      <c r="I203" s="94"/>
      <c r="J203" s="94"/>
      <c r="K203" s="94"/>
      <c r="L203" s="94"/>
      <c r="M203" s="94"/>
      <c r="N203" s="94"/>
    </row>
    <row r="204" spans="1:14">
      <c r="A204" s="100" t="s">
        <v>101</v>
      </c>
    </row>
    <row r="205" spans="1:14">
      <c r="A205" s="101" t="s">
        <v>123</v>
      </c>
    </row>
    <row r="206" spans="1:14">
      <c r="A206" s="101"/>
    </row>
    <row r="207" spans="1:14">
      <c r="A207" s="100" t="s">
        <v>106</v>
      </c>
    </row>
    <row r="208" spans="1:14">
      <c r="A208" s="101" t="s">
        <v>189</v>
      </c>
    </row>
    <row r="209" spans="1:2" s="119" customFormat="1">
      <c r="A209" s="125"/>
    </row>
    <row r="210" spans="1:2">
      <c r="A210" s="101"/>
    </row>
    <row r="211" spans="1:2">
      <c r="A211" s="100" t="s">
        <v>179</v>
      </c>
    </row>
    <row r="212" spans="1:2">
      <c r="A212" s="101"/>
    </row>
    <row r="213" spans="1:2">
      <c r="A213" s="127" t="s">
        <v>20</v>
      </c>
    </row>
    <row r="214" spans="1:2">
      <c r="A214" s="101" t="s">
        <v>292</v>
      </c>
    </row>
    <row r="215" spans="1:2">
      <c r="A215" s="101"/>
    </row>
    <row r="216" spans="1:2">
      <c r="A216" s="127" t="s">
        <v>21</v>
      </c>
    </row>
    <row r="217" spans="1:2">
      <c r="A217" s="102" t="s">
        <v>261</v>
      </c>
    </row>
    <row r="218" spans="1:2">
      <c r="A218" s="128" t="s">
        <v>247</v>
      </c>
      <c r="B218" s="103" t="s">
        <v>246</v>
      </c>
    </row>
    <row r="219" spans="1:2">
      <c r="B219" s="103"/>
    </row>
    <row r="220" spans="1:2">
      <c r="A220" s="101" t="s">
        <v>262</v>
      </c>
    </row>
    <row r="221" spans="1:2">
      <c r="A221" s="103" t="s">
        <v>247</v>
      </c>
      <c r="B221" s="103" t="s">
        <v>248</v>
      </c>
    </row>
    <row r="222" spans="1:2">
      <c r="A222" s="103"/>
      <c r="B222" s="103" t="s">
        <v>249</v>
      </c>
    </row>
    <row r="223" spans="1:2">
      <c r="A223" s="103" t="s">
        <v>247</v>
      </c>
      <c r="B223" s="103" t="s">
        <v>250</v>
      </c>
    </row>
    <row r="224" spans="1:2">
      <c r="A224" s="103"/>
      <c r="B224" s="103" t="s">
        <v>251</v>
      </c>
    </row>
    <row r="225" spans="1:2">
      <c r="A225" s="100"/>
    </row>
    <row r="226" spans="1:2">
      <c r="A226" s="127" t="s">
        <v>301</v>
      </c>
    </row>
    <row r="227" spans="1:2">
      <c r="A227" s="103" t="s">
        <v>252</v>
      </c>
    </row>
    <row r="228" spans="1:2">
      <c r="A228" s="103" t="s">
        <v>253</v>
      </c>
    </row>
    <row r="229" spans="1:2" ht="7" customHeight="1">
      <c r="A229" s="127"/>
    </row>
    <row r="230" spans="1:2">
      <c r="A230" s="103" t="s">
        <v>247</v>
      </c>
      <c r="B230" s="95" t="s">
        <v>254</v>
      </c>
    </row>
    <row r="231" spans="1:2">
      <c r="A231" s="103" t="s">
        <v>247</v>
      </c>
      <c r="B231" s="95" t="s">
        <v>302</v>
      </c>
    </row>
    <row r="232" spans="1:2">
      <c r="A232" s="103" t="s">
        <v>247</v>
      </c>
      <c r="B232" s="95" t="s">
        <v>265</v>
      </c>
    </row>
    <row r="233" spans="1:2">
      <c r="A233" s="103"/>
    </row>
    <row r="234" spans="1:2">
      <c r="A234" s="103" t="s">
        <v>255</v>
      </c>
    </row>
    <row r="235" spans="1:2" ht="7" customHeight="1">
      <c r="A235" s="127"/>
    </row>
    <row r="236" spans="1:2">
      <c r="A236" s="103" t="s">
        <v>247</v>
      </c>
      <c r="B236" s="95" t="s">
        <v>256</v>
      </c>
    </row>
    <row r="237" spans="1:2">
      <c r="A237" s="103"/>
      <c r="B237" s="103" t="s">
        <v>266</v>
      </c>
    </row>
    <row r="238" spans="1:2">
      <c r="A238" s="103" t="s">
        <v>247</v>
      </c>
      <c r="B238" s="95" t="s">
        <v>257</v>
      </c>
    </row>
    <row r="239" spans="1:2">
      <c r="A239" s="103"/>
      <c r="B239" s="95" t="s">
        <v>266</v>
      </c>
    </row>
    <row r="240" spans="1:2">
      <c r="A240" s="103" t="s">
        <v>247</v>
      </c>
      <c r="B240" s="95" t="s">
        <v>258</v>
      </c>
    </row>
    <row r="241" spans="1:2">
      <c r="A241" s="103"/>
      <c r="B241" s="95" t="s">
        <v>266</v>
      </c>
    </row>
    <row r="242" spans="1:2">
      <c r="A242" s="103" t="s">
        <v>303</v>
      </c>
    </row>
    <row r="243" spans="1:2">
      <c r="A243" s="103"/>
    </row>
    <row r="244" spans="1:2">
      <c r="A244" s="100" t="s">
        <v>107</v>
      </c>
    </row>
    <row r="245" spans="1:2">
      <c r="A245" s="101" t="s">
        <v>108</v>
      </c>
    </row>
    <row r="246" spans="1:2">
      <c r="A246" s="95" t="s">
        <v>109</v>
      </c>
    </row>
    <row r="247" spans="1:2">
      <c r="A247" s="95" t="s">
        <v>110</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120</v>
      </c>
      <c r="C5" s="19">
        <v>1705</v>
      </c>
      <c r="D5" s="20">
        <f>+B5*C5</f>
        <v>204600</v>
      </c>
      <c r="E5" s="21">
        <f>+D5/12</f>
        <v>17050</v>
      </c>
      <c r="F5" s="22">
        <f>+B5*8.4</f>
        <v>1008</v>
      </c>
    </row>
    <row r="6" spans="1:8">
      <c r="A6" s="17" t="s">
        <v>44</v>
      </c>
      <c r="B6" s="18">
        <v>100</v>
      </c>
      <c r="C6" s="19">
        <v>1705</v>
      </c>
      <c r="D6" s="20">
        <f t="shared" ref="D6:D13" si="0">+B6*C6</f>
        <v>170500</v>
      </c>
      <c r="E6" s="21">
        <f t="shared" ref="E6:E13" si="1">+D6/12</f>
        <v>14208.333333333334</v>
      </c>
      <c r="F6" s="22">
        <f t="shared" ref="F6:F13" si="2">+B6*8.4</f>
        <v>840</v>
      </c>
    </row>
    <row r="7" spans="1:8">
      <c r="A7" s="17" t="s">
        <v>46</v>
      </c>
      <c r="B7" s="18">
        <v>65</v>
      </c>
      <c r="C7" s="19">
        <v>1850</v>
      </c>
      <c r="D7" s="20">
        <f t="shared" si="0"/>
        <v>120250</v>
      </c>
      <c r="E7" s="21">
        <f t="shared" si="1"/>
        <v>10020.833333333334</v>
      </c>
      <c r="F7" s="22">
        <f t="shared" si="2"/>
        <v>546</v>
      </c>
      <c r="H7" s="20"/>
    </row>
    <row r="8" spans="1:8">
      <c r="A8" s="17" t="s">
        <v>61</v>
      </c>
      <c r="B8" s="18">
        <v>55</v>
      </c>
      <c r="C8" s="19">
        <v>1850</v>
      </c>
      <c r="D8" s="20">
        <f t="shared" si="0"/>
        <v>101750</v>
      </c>
      <c r="E8" s="21">
        <f t="shared" si="1"/>
        <v>8479.1666666666661</v>
      </c>
      <c r="F8" s="22">
        <f t="shared" si="2"/>
        <v>462</v>
      </c>
      <c r="H8" s="20"/>
    </row>
    <row r="9" spans="1:8">
      <c r="A9" s="17" t="s">
        <v>62</v>
      </c>
      <c r="B9" s="18">
        <v>100</v>
      </c>
      <c r="C9" s="19">
        <v>1850</v>
      </c>
      <c r="D9" s="20">
        <f t="shared" si="0"/>
        <v>185000</v>
      </c>
      <c r="E9" s="21">
        <f t="shared" si="1"/>
        <v>15416.666666666666</v>
      </c>
      <c r="F9" s="22">
        <f t="shared" si="2"/>
        <v>840</v>
      </c>
      <c r="H9" s="20"/>
    </row>
    <row r="10" spans="1:8">
      <c r="A10" s="17" t="s">
        <v>63</v>
      </c>
      <c r="B10" s="18">
        <v>65</v>
      </c>
      <c r="C10" s="19">
        <v>1850</v>
      </c>
      <c r="D10" s="20">
        <f t="shared" si="0"/>
        <v>120250</v>
      </c>
      <c r="E10" s="21">
        <f t="shared" si="1"/>
        <v>10020.833333333334</v>
      </c>
      <c r="F10" s="22">
        <f t="shared" si="2"/>
        <v>546</v>
      </c>
      <c r="H10" s="20"/>
    </row>
    <row r="11" spans="1:8">
      <c r="A11" s="17" t="s">
        <v>64</v>
      </c>
      <c r="B11" s="18">
        <v>55</v>
      </c>
      <c r="C11" s="19">
        <v>1850</v>
      </c>
      <c r="D11" s="20">
        <f t="shared" si="0"/>
        <v>101750</v>
      </c>
      <c r="E11" s="21">
        <f t="shared" si="1"/>
        <v>8479.1666666666661</v>
      </c>
      <c r="F11" s="22">
        <f t="shared" si="2"/>
        <v>462</v>
      </c>
      <c r="H11" s="20"/>
    </row>
    <row r="12" spans="1:8">
      <c r="A12" s="17" t="s">
        <v>65</v>
      </c>
      <c r="B12" s="18">
        <v>40</v>
      </c>
      <c r="C12" s="19">
        <v>1850</v>
      </c>
      <c r="D12" s="20">
        <f t="shared" si="0"/>
        <v>74000</v>
      </c>
      <c r="E12" s="21">
        <f t="shared" si="1"/>
        <v>6166.666666666667</v>
      </c>
      <c r="F12" s="22">
        <f t="shared" si="2"/>
        <v>336</v>
      </c>
      <c r="H12" s="20"/>
    </row>
    <row r="13" spans="1:8">
      <c r="A13" s="23" t="s">
        <v>66</v>
      </c>
      <c r="B13" s="24">
        <v>15</v>
      </c>
      <c r="C13" s="25">
        <v>1850</v>
      </c>
      <c r="D13" s="26">
        <f t="shared" si="0"/>
        <v>27750</v>
      </c>
      <c r="E13" s="27">
        <f t="shared" si="1"/>
        <v>2312.5</v>
      </c>
      <c r="F13" s="28">
        <f t="shared" si="2"/>
        <v>126</v>
      </c>
      <c r="H13" s="20"/>
    </row>
    <row r="14" spans="1:8">
      <c r="F14" s="22"/>
      <c r="G14" s="22"/>
    </row>
    <row r="15" spans="1:8">
      <c r="A15" s="29" t="s">
        <v>67</v>
      </c>
      <c r="B15" s="30"/>
      <c r="C15" s="30" t="s">
        <v>68</v>
      </c>
      <c r="D15" s="31"/>
      <c r="E15" s="8"/>
      <c r="F15" s="8"/>
      <c r="G15" s="32"/>
    </row>
    <row r="16" spans="1:8">
      <c r="A16" s="33"/>
      <c r="B16" s="34"/>
      <c r="C16" s="34" t="s">
        <v>69</v>
      </c>
      <c r="D16" s="35"/>
      <c r="G16" s="36"/>
    </row>
    <row r="17" spans="1:7">
      <c r="A17" s="37"/>
      <c r="B17" s="38"/>
      <c r="C17" s="38" t="s">
        <v>70</v>
      </c>
      <c r="D17" s="39"/>
      <c r="E17" s="40"/>
      <c r="F17" s="40"/>
      <c r="G17" s="41"/>
    </row>
    <row r="18" spans="1:7">
      <c r="A18" s="42"/>
      <c r="B18" s="42"/>
      <c r="C18" s="35"/>
      <c r="D18" s="35"/>
    </row>
    <row r="19" spans="1:7">
      <c r="A19" s="29" t="s">
        <v>71</v>
      </c>
      <c r="B19" s="30"/>
      <c r="C19" s="30" t="s">
        <v>72</v>
      </c>
      <c r="D19" s="31"/>
      <c r="E19" s="8"/>
      <c r="F19" s="8"/>
      <c r="G19" s="32"/>
    </row>
    <row r="20" spans="1:7">
      <c r="A20" s="33"/>
      <c r="B20" s="34"/>
      <c r="C20" s="34" t="s">
        <v>73</v>
      </c>
      <c r="D20" s="35"/>
      <c r="G20" s="36"/>
    </row>
    <row r="21" spans="1:7">
      <c r="A21" s="33"/>
      <c r="B21" s="34"/>
      <c r="C21" s="34" t="s">
        <v>74</v>
      </c>
      <c r="D21" s="35"/>
      <c r="G21" s="36"/>
    </row>
    <row r="22" spans="1:7">
      <c r="A22" s="33"/>
      <c r="B22" s="34"/>
      <c r="C22" s="34" t="s">
        <v>75</v>
      </c>
      <c r="D22" s="35"/>
      <c r="G22" s="36"/>
    </row>
    <row r="23" spans="1:7">
      <c r="A23" s="37"/>
      <c r="B23" s="38"/>
      <c r="C23" s="38" t="s">
        <v>76</v>
      </c>
      <c r="D23" s="39"/>
      <c r="E23" s="40"/>
      <c r="F23" s="40"/>
      <c r="G23" s="41"/>
    </row>
    <row r="24" spans="1:7">
      <c r="A24" s="42"/>
      <c r="B24" s="42"/>
      <c r="C24" s="35"/>
      <c r="D24" s="35"/>
    </row>
    <row r="25" spans="1:7">
      <c r="A25" s="43" t="s">
        <v>77</v>
      </c>
      <c r="B25" s="44"/>
      <c r="C25" s="44" t="s">
        <v>78</v>
      </c>
      <c r="D25" s="45"/>
      <c r="E25" s="9"/>
      <c r="F25" s="9"/>
      <c r="G25" s="46"/>
    </row>
    <row r="27" spans="1:7">
      <c r="A27" s="10" t="s">
        <v>79</v>
      </c>
    </row>
    <row r="28" spans="1:7">
      <c r="A28" s="7" t="s">
        <v>45</v>
      </c>
    </row>
    <row r="29" spans="1:7">
      <c r="A29" s="7" t="s">
        <v>47</v>
      </c>
    </row>
    <row r="30" spans="1:7">
      <c r="A30" s="7" t="s">
        <v>48</v>
      </c>
    </row>
    <row r="31" spans="1:7">
      <c r="A31" s="7" t="s">
        <v>49</v>
      </c>
    </row>
    <row r="35" spans="1:1">
      <c r="A35" s="10" t="s">
        <v>80</v>
      </c>
    </row>
    <row r="36" spans="1:1">
      <c r="A36" s="7">
        <v>1</v>
      </c>
    </row>
    <row r="37" spans="1:1">
      <c r="A37" s="7">
        <v>1.5</v>
      </c>
    </row>
    <row r="38" spans="1:1">
      <c r="A38" s="7">
        <v>1.8</v>
      </c>
    </row>
    <row r="39" spans="1:1">
      <c r="A39" s="7">
        <v>2</v>
      </c>
    </row>
    <row r="40" spans="1:1">
      <c r="A40" s="7">
        <v>2.1</v>
      </c>
    </row>
    <row r="41" spans="1:1">
      <c r="A41" s="7">
        <v>2.2000000000000002</v>
      </c>
    </row>
    <row r="42" spans="1:1">
      <c r="A42" s="7">
        <v>2.2999999999999998</v>
      </c>
    </row>
  </sheetData>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c r="A4" s="17"/>
      <c r="B4" s="18"/>
      <c r="C4" s="19"/>
      <c r="D4" s="20"/>
      <c r="E4" s="21"/>
      <c r="F4" s="22"/>
    </row>
    <row r="5" spans="1:8">
      <c r="A5" s="17" t="s">
        <v>60</v>
      </c>
      <c r="B5" s="18">
        <v>90</v>
      </c>
      <c r="C5" s="19">
        <v>1900</v>
      </c>
      <c r="D5" s="20">
        <f>+B5*C5</f>
        <v>171000</v>
      </c>
      <c r="E5" s="21">
        <f>+D5/12</f>
        <v>14250</v>
      </c>
      <c r="F5" s="22">
        <f>+B5*8.4</f>
        <v>756</v>
      </c>
    </row>
    <row r="6" spans="1:8">
      <c r="A6" s="17" t="s">
        <v>44</v>
      </c>
      <c r="B6" s="18">
        <v>90</v>
      </c>
      <c r="C6" s="19">
        <v>1900</v>
      </c>
      <c r="D6" s="20">
        <f t="shared" ref="D6:D9" si="0">+B6*C6</f>
        <v>171000</v>
      </c>
      <c r="E6" s="21">
        <f t="shared" ref="E6:E9" si="1">+D6/12</f>
        <v>14250</v>
      </c>
      <c r="F6" s="22">
        <f t="shared" ref="F6:F9" si="2">+B6*8.4</f>
        <v>756</v>
      </c>
    </row>
    <row r="7" spans="1:8">
      <c r="A7" s="17" t="s">
        <v>46</v>
      </c>
      <c r="B7" s="18">
        <v>70</v>
      </c>
      <c r="C7" s="19">
        <v>1900</v>
      </c>
      <c r="D7" s="20">
        <f t="shared" si="0"/>
        <v>133000</v>
      </c>
      <c r="E7" s="21">
        <f t="shared" si="1"/>
        <v>11083.333333333334</v>
      </c>
      <c r="F7" s="22">
        <f t="shared" si="2"/>
        <v>588</v>
      </c>
      <c r="H7" s="20"/>
    </row>
    <row r="8" spans="1:8">
      <c r="A8" s="17" t="s">
        <v>160</v>
      </c>
      <c r="B8" s="18">
        <v>40</v>
      </c>
      <c r="C8" s="19">
        <v>1900</v>
      </c>
      <c r="D8" s="20">
        <f t="shared" si="0"/>
        <v>76000</v>
      </c>
      <c r="E8" s="21">
        <f t="shared" si="1"/>
        <v>6333.333333333333</v>
      </c>
      <c r="F8" s="22">
        <f t="shared" si="2"/>
        <v>336</v>
      </c>
      <c r="H8" s="20"/>
    </row>
    <row r="9" spans="1:8">
      <c r="A9" s="23" t="s">
        <v>282</v>
      </c>
      <c r="B9" s="24">
        <v>55</v>
      </c>
      <c r="C9" s="25">
        <v>1900</v>
      </c>
      <c r="D9" s="26">
        <f t="shared" si="0"/>
        <v>104500</v>
      </c>
      <c r="E9" s="27">
        <f t="shared" si="1"/>
        <v>8708.3333333333339</v>
      </c>
      <c r="F9" s="28">
        <f t="shared" si="2"/>
        <v>462</v>
      </c>
      <c r="H9" s="20"/>
    </row>
    <row r="10" spans="1:8">
      <c r="F10" s="22"/>
      <c r="G10" s="22"/>
    </row>
    <row r="11" spans="1:8">
      <c r="A11" s="29" t="s">
        <v>67</v>
      </c>
      <c r="B11" s="30"/>
      <c r="C11" s="30" t="s">
        <v>68</v>
      </c>
      <c r="D11" s="31"/>
      <c r="E11" s="8"/>
      <c r="F11" s="8"/>
      <c r="G11" s="32"/>
    </row>
    <row r="12" spans="1:8">
      <c r="A12" s="33"/>
      <c r="B12" s="34"/>
      <c r="C12" s="34" t="s">
        <v>69</v>
      </c>
      <c r="D12" s="35"/>
      <c r="G12" s="36"/>
    </row>
    <row r="13" spans="1:8">
      <c r="A13" s="37"/>
      <c r="B13" s="38"/>
      <c r="C13" s="38" t="s">
        <v>70</v>
      </c>
      <c r="D13" s="39"/>
      <c r="E13" s="40"/>
      <c r="F13" s="40"/>
      <c r="G13" s="41"/>
    </row>
    <row r="14" spans="1:8">
      <c r="A14" s="42"/>
      <c r="B14" s="42"/>
      <c r="C14" s="35"/>
      <c r="D14" s="35"/>
    </row>
    <row r="15" spans="1:8">
      <c r="A15" s="29" t="s">
        <v>71</v>
      </c>
      <c r="B15" s="30"/>
      <c r="C15" s="30" t="s">
        <v>72</v>
      </c>
      <c r="D15" s="31"/>
      <c r="E15" s="8"/>
      <c r="F15" s="8"/>
      <c r="G15" s="32"/>
    </row>
    <row r="16" spans="1:8">
      <c r="A16" s="33"/>
      <c r="B16" s="34"/>
      <c r="C16" s="34" t="s">
        <v>73</v>
      </c>
      <c r="D16" s="35"/>
      <c r="G16" s="36"/>
    </row>
    <row r="17" spans="1:7">
      <c r="A17" s="33"/>
      <c r="B17" s="34"/>
      <c r="C17" s="34" t="s">
        <v>74</v>
      </c>
      <c r="D17" s="35"/>
      <c r="G17" s="36"/>
    </row>
    <row r="18" spans="1:7">
      <c r="A18" s="33"/>
      <c r="B18" s="34"/>
      <c r="C18" s="34" t="s">
        <v>75</v>
      </c>
      <c r="D18" s="35"/>
      <c r="G18" s="36"/>
    </row>
    <row r="19" spans="1:7">
      <c r="A19" s="37"/>
      <c r="B19" s="38"/>
      <c r="C19" s="38" t="s">
        <v>76</v>
      </c>
      <c r="D19" s="39"/>
      <c r="E19" s="40"/>
      <c r="F19" s="40"/>
      <c r="G19" s="41"/>
    </row>
    <row r="20" spans="1:7">
      <c r="A20" s="42"/>
      <c r="B20" s="42"/>
      <c r="C20" s="35"/>
      <c r="D20" s="35"/>
    </row>
    <row r="21" spans="1:7">
      <c r="A21" s="43" t="s">
        <v>77</v>
      </c>
      <c r="B21" s="44"/>
      <c r="C21" s="44" t="s">
        <v>78</v>
      </c>
      <c r="D21" s="45"/>
      <c r="E21" s="9"/>
      <c r="F21" s="9"/>
      <c r="G21" s="46"/>
    </row>
    <row r="23" spans="1:7">
      <c r="A23" s="10" t="s">
        <v>79</v>
      </c>
    </row>
    <row r="24" spans="1:7">
      <c r="A24" s="7" t="s">
        <v>45</v>
      </c>
    </row>
    <row r="25" spans="1:7">
      <c r="A25" s="7" t="s">
        <v>47</v>
      </c>
    </row>
    <row r="26" spans="1:7">
      <c r="A26" s="7" t="s">
        <v>48</v>
      </c>
    </row>
    <row r="27" spans="1:7">
      <c r="A27" s="7" t="s">
        <v>49</v>
      </c>
    </row>
    <row r="31" spans="1:7">
      <c r="A31" s="10" t="s">
        <v>80</v>
      </c>
    </row>
    <row r="32" spans="1:7">
      <c r="A32" s="7">
        <v>1</v>
      </c>
    </row>
    <row r="33" spans="1:1">
      <c r="A33" s="7">
        <v>1.5</v>
      </c>
    </row>
    <row r="34" spans="1:1">
      <c r="A34" s="7">
        <v>1.8</v>
      </c>
    </row>
    <row r="35" spans="1:1">
      <c r="A35" s="7">
        <v>2</v>
      </c>
    </row>
    <row r="36" spans="1:1">
      <c r="A36" s="7">
        <v>2.1</v>
      </c>
    </row>
    <row r="37" spans="1:1">
      <c r="A37" s="7">
        <v>2.2000000000000002</v>
      </c>
    </row>
    <row r="38" spans="1:1">
      <c r="A38" s="7">
        <v>2.2999999999999998</v>
      </c>
    </row>
  </sheetData>
  <pageMargins left="0.7" right="0.7" top="0.78740157499999996" bottom="0.78740157499999996"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3" customWidth="1"/>
    <col min="2" max="2" width="31.6640625" style="53" customWidth="1"/>
    <col min="3" max="3" width="11.33203125" style="53" bestFit="1" customWidth="1"/>
    <col min="4" max="6" width="14.33203125" style="54" customWidth="1"/>
    <col min="7" max="7" width="7.6640625" style="54" customWidth="1"/>
    <col min="8" max="9" width="14.33203125" style="54" customWidth="1"/>
    <col min="10" max="16384" width="10.83203125" style="53"/>
  </cols>
  <sheetData>
    <row r="1" spans="2:9" s="48" customFormat="1" ht="18">
      <c r="B1" s="47" t="s">
        <v>136</v>
      </c>
      <c r="C1" s="47"/>
      <c r="D1" s="47"/>
      <c r="E1" s="47"/>
      <c r="G1" s="47"/>
      <c r="H1" s="49" t="s">
        <v>137</v>
      </c>
    </row>
    <row r="2" spans="2:9" s="48" customFormat="1">
      <c r="B2" s="50" t="s">
        <v>138</v>
      </c>
      <c r="D2" s="51"/>
      <c r="E2" s="51"/>
      <c r="F2" s="51"/>
      <c r="G2" s="51"/>
      <c r="H2" s="52" t="s">
        <v>139</v>
      </c>
      <c r="I2" s="51"/>
    </row>
    <row r="4" spans="2:9">
      <c r="B4" s="53" t="s">
        <v>140</v>
      </c>
    </row>
    <row r="5" spans="2:9">
      <c r="B5" s="55" t="s">
        <v>141</v>
      </c>
    </row>
    <row r="6" spans="2:9">
      <c r="B6" s="55" t="s">
        <v>142</v>
      </c>
    </row>
    <row r="7" spans="2:9">
      <c r="B7" s="55" t="s">
        <v>143</v>
      </c>
    </row>
    <row r="8" spans="2:9">
      <c r="B8" s="55" t="s">
        <v>144</v>
      </c>
    </row>
    <row r="9" spans="2:9">
      <c r="B9" s="55" t="s">
        <v>145</v>
      </c>
    </row>
    <row r="10" spans="2:9">
      <c r="B10" s="55" t="s">
        <v>146</v>
      </c>
    </row>
    <row r="12" spans="2:9" s="57" customFormat="1" ht="24.5" customHeight="1">
      <c r="B12" s="329" t="s">
        <v>147</v>
      </c>
      <c r="C12" s="329"/>
      <c r="D12" s="329"/>
      <c r="E12" s="329"/>
      <c r="F12" s="329"/>
      <c r="G12" s="56"/>
      <c r="H12" s="56"/>
      <c r="I12" s="56"/>
    </row>
    <row r="13" spans="2:9" ht="25.25" customHeight="1" thickBot="1"/>
    <row r="14" spans="2:9" s="63" customFormat="1" ht="35" customHeight="1" thickBot="1">
      <c r="B14" s="58" t="s">
        <v>148</v>
      </c>
      <c r="C14" s="59" t="s">
        <v>149</v>
      </c>
      <c r="D14" s="60" t="s">
        <v>150</v>
      </c>
      <c r="E14" s="61" t="s">
        <v>151</v>
      </c>
      <c r="F14" s="62" t="s">
        <v>152</v>
      </c>
    </row>
    <row r="15" spans="2:9" s="68" customFormat="1" ht="25.25" customHeight="1">
      <c r="B15" s="332" t="s">
        <v>153</v>
      </c>
      <c r="C15" s="64" t="s">
        <v>154</v>
      </c>
      <c r="D15" s="65">
        <v>80</v>
      </c>
      <c r="E15" s="66">
        <v>110</v>
      </c>
      <c r="F15" s="67">
        <v>140</v>
      </c>
    </row>
    <row r="16" spans="2:9" s="68" customFormat="1" ht="25.25" customHeight="1" thickBot="1">
      <c r="B16" s="331"/>
      <c r="C16" s="69" t="s">
        <v>155</v>
      </c>
      <c r="D16" s="70">
        <v>140</v>
      </c>
      <c r="E16" s="71">
        <v>190</v>
      </c>
      <c r="F16" s="72">
        <v>240</v>
      </c>
    </row>
    <row r="17" spans="2:9" ht="25.25" customHeight="1" thickBot="1"/>
    <row r="18" spans="2:9" s="63" customFormat="1" ht="35" customHeight="1" thickBot="1">
      <c r="B18" s="58" t="s">
        <v>148</v>
      </c>
      <c r="C18" s="59" t="s">
        <v>149</v>
      </c>
      <c r="D18" s="60" t="s">
        <v>156</v>
      </c>
      <c r="E18" s="61" t="s">
        <v>157</v>
      </c>
      <c r="F18" s="62" t="s">
        <v>158</v>
      </c>
    </row>
    <row r="19" spans="2:9" s="68" customFormat="1" ht="25.25" customHeight="1">
      <c r="B19" s="330" t="s">
        <v>159</v>
      </c>
      <c r="C19" s="64" t="s">
        <v>154</v>
      </c>
      <c r="D19" s="73">
        <v>50</v>
      </c>
      <c r="E19" s="66">
        <v>70</v>
      </c>
      <c r="F19" s="74">
        <v>100</v>
      </c>
    </row>
    <row r="20" spans="2:9" s="68" customFormat="1" ht="25.25" customHeight="1" thickBot="1">
      <c r="B20" s="331"/>
      <c r="C20" s="69" t="s">
        <v>155</v>
      </c>
      <c r="D20" s="75">
        <v>90</v>
      </c>
      <c r="E20" s="71">
        <v>120</v>
      </c>
      <c r="F20" s="76">
        <v>170</v>
      </c>
    </row>
    <row r="21" spans="2:9" s="68" customFormat="1" ht="25.25" customHeight="1">
      <c r="B21" s="330" t="s">
        <v>160</v>
      </c>
      <c r="C21" s="64" t="s">
        <v>154</v>
      </c>
      <c r="D21" s="77">
        <v>50</v>
      </c>
      <c r="E21" s="78">
        <v>70</v>
      </c>
      <c r="F21" s="79"/>
    </row>
    <row r="22" spans="2:9" s="68" customFormat="1" ht="25.25" customHeight="1" thickBot="1">
      <c r="B22" s="331"/>
      <c r="C22" s="69" t="s">
        <v>155</v>
      </c>
      <c r="D22" s="80">
        <v>90</v>
      </c>
      <c r="E22" s="81">
        <v>120</v>
      </c>
      <c r="F22" s="82"/>
    </row>
    <row r="23" spans="2:9" s="68" customFormat="1" ht="25.25" customHeight="1">
      <c r="B23" s="330" t="s">
        <v>161</v>
      </c>
      <c r="C23" s="64" t="s">
        <v>154</v>
      </c>
      <c r="D23" s="73">
        <v>50</v>
      </c>
      <c r="E23" s="66">
        <v>70</v>
      </c>
      <c r="F23" s="74">
        <v>100</v>
      </c>
    </row>
    <row r="24" spans="2:9" s="68" customFormat="1" ht="25.25" customHeight="1" thickBot="1">
      <c r="B24" s="331"/>
      <c r="C24" s="69" t="s">
        <v>155</v>
      </c>
      <c r="D24" s="75">
        <v>90</v>
      </c>
      <c r="E24" s="71">
        <v>120</v>
      </c>
      <c r="F24" s="76">
        <v>170</v>
      </c>
    </row>
    <row r="25" spans="2:9" ht="25.25" customHeight="1" thickBot="1"/>
    <row r="26" spans="2:9" s="63" customFormat="1" ht="35" customHeight="1" thickBot="1">
      <c r="B26" s="58" t="s">
        <v>148</v>
      </c>
      <c r="C26" s="59" t="s">
        <v>149</v>
      </c>
      <c r="D26" s="83" t="s">
        <v>162</v>
      </c>
    </row>
    <row r="27" spans="2:9" s="68" customFormat="1" ht="25.25" customHeight="1">
      <c r="B27" s="330" t="s">
        <v>163</v>
      </c>
      <c r="C27" s="64" t="s">
        <v>154</v>
      </c>
      <c r="D27" s="84">
        <v>20</v>
      </c>
    </row>
    <row r="28" spans="2:9" s="68" customFormat="1" ht="25.25" customHeight="1" thickBot="1">
      <c r="B28" s="331"/>
      <c r="C28" s="69" t="s">
        <v>155</v>
      </c>
      <c r="D28" s="85">
        <v>40</v>
      </c>
    </row>
    <row r="29" spans="2:9" ht="25.25" customHeight="1"/>
    <row r="30" spans="2:9" s="48" customFormat="1" ht="16.25" customHeight="1">
      <c r="B30" s="48" t="s">
        <v>164</v>
      </c>
      <c r="D30" s="51"/>
      <c r="E30" s="51"/>
      <c r="F30" s="51"/>
      <c r="G30" s="51"/>
      <c r="H30" s="51"/>
      <c r="I30" s="51"/>
    </row>
    <row r="31" spans="2:9" s="50" customFormat="1" ht="16.25" customHeight="1">
      <c r="B31" s="50" t="s">
        <v>165</v>
      </c>
      <c r="D31" s="86"/>
      <c r="E31" s="86"/>
      <c r="F31" s="86"/>
      <c r="G31" s="86"/>
      <c r="H31" s="86"/>
      <c r="I31" s="86"/>
    </row>
    <row r="32" spans="2:9" s="48" customFormat="1" ht="16.25" customHeight="1">
      <c r="B32" s="48" t="s">
        <v>166</v>
      </c>
      <c r="D32" s="51"/>
      <c r="E32" s="51"/>
      <c r="F32" s="51"/>
      <c r="G32" s="51"/>
      <c r="H32" s="51"/>
      <c r="I32" s="51"/>
    </row>
    <row r="33" spans="2:9" s="48" customFormat="1" ht="16.25" customHeight="1">
      <c r="B33" s="48" t="s">
        <v>167</v>
      </c>
      <c r="D33" s="51"/>
      <c r="E33" s="51"/>
      <c r="F33" s="51"/>
      <c r="G33" s="51"/>
      <c r="H33" s="51"/>
      <c r="I33" s="51"/>
    </row>
    <row r="34" spans="2:9" ht="16.25" customHeight="1">
      <c r="B34" s="87" t="s">
        <v>168</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259</v>
      </c>
      <c r="D4" s="6" t="s">
        <v>32</v>
      </c>
    </row>
    <row r="5" spans="1:4">
      <c r="A5" s="6" t="s">
        <v>25</v>
      </c>
      <c r="B5" s="6" t="s">
        <v>27</v>
      </c>
      <c r="C5" s="6" t="s">
        <v>31</v>
      </c>
      <c r="D5" s="6" t="s">
        <v>32</v>
      </c>
    </row>
    <row r="6" spans="1:4">
      <c r="A6" s="6" t="s">
        <v>25</v>
      </c>
      <c r="B6" s="6" t="s">
        <v>33</v>
      </c>
      <c r="C6" s="6" t="s">
        <v>217</v>
      </c>
      <c r="D6" s="6" t="s">
        <v>32</v>
      </c>
    </row>
    <row r="7" spans="1:4">
      <c r="A7" s="6" t="s">
        <v>34</v>
      </c>
      <c r="B7" s="6" t="s">
        <v>35</v>
      </c>
      <c r="C7" s="6" t="s">
        <v>36</v>
      </c>
      <c r="D7" s="6" t="s">
        <v>30</v>
      </c>
    </row>
    <row r="8" spans="1:4">
      <c r="A8" s="6" t="s">
        <v>34</v>
      </c>
      <c r="B8" s="6" t="s">
        <v>37</v>
      </c>
      <c r="C8" s="6" t="s">
        <v>129</v>
      </c>
      <c r="D8" s="6" t="s">
        <v>32</v>
      </c>
    </row>
    <row r="9" spans="1:4">
      <c r="A9" s="6" t="s">
        <v>38</v>
      </c>
      <c r="B9" s="6" t="s">
        <v>39</v>
      </c>
      <c r="C9" s="6" t="s">
        <v>40</v>
      </c>
      <c r="D9" s="6" t="s">
        <v>32</v>
      </c>
    </row>
    <row r="10" spans="1:4">
      <c r="A10" s="6" t="s">
        <v>38</v>
      </c>
      <c r="B10" s="6" t="s">
        <v>41</v>
      </c>
      <c r="C10" s="6" t="s">
        <v>40</v>
      </c>
      <c r="D10" s="6" t="s">
        <v>32</v>
      </c>
    </row>
    <row r="11" spans="1:4">
      <c r="A11" s="6" t="s">
        <v>82</v>
      </c>
      <c r="B11" s="6" t="s">
        <v>83</v>
      </c>
      <c r="C11" s="6" t="s">
        <v>218</v>
      </c>
      <c r="D11" s="6" t="s">
        <v>30</v>
      </c>
    </row>
    <row r="12" spans="1:4">
      <c r="A12" s="140" t="s">
        <v>82</v>
      </c>
      <c r="B12" s="140" t="s">
        <v>84</v>
      </c>
      <c r="C12" s="140" t="s">
        <v>219</v>
      </c>
      <c r="D12" s="140" t="s">
        <v>30</v>
      </c>
    </row>
    <row r="13" spans="1:4">
      <c r="A13" s="6" t="s">
        <v>82</v>
      </c>
      <c r="B13" s="6" t="s">
        <v>85</v>
      </c>
      <c r="C13" s="6" t="s">
        <v>86</v>
      </c>
      <c r="D13" s="6" t="s">
        <v>30</v>
      </c>
    </row>
    <row r="14" spans="1:4">
      <c r="A14" s="6" t="s">
        <v>82</v>
      </c>
      <c r="B14" s="6" t="s">
        <v>111</v>
      </c>
      <c r="C14" s="6" t="s">
        <v>112</v>
      </c>
      <c r="D14" s="6" t="s">
        <v>32</v>
      </c>
    </row>
    <row r="15" spans="1:4">
      <c r="A15" s="6" t="s">
        <v>82</v>
      </c>
      <c r="B15" s="6" t="s">
        <v>113</v>
      </c>
      <c r="C15" s="6" t="s">
        <v>114</v>
      </c>
      <c r="D15" s="6" t="s">
        <v>32</v>
      </c>
    </row>
    <row r="16" spans="1:4">
      <c r="A16" s="6" t="s">
        <v>82</v>
      </c>
      <c r="B16" s="6" t="s">
        <v>126</v>
      </c>
      <c r="C16" s="6" t="s">
        <v>127</v>
      </c>
      <c r="D16" s="6" t="s">
        <v>32</v>
      </c>
    </row>
    <row r="17" spans="1:19">
      <c r="A17" s="6" t="s">
        <v>82</v>
      </c>
      <c r="B17" s="6" t="s">
        <v>221</v>
      </c>
      <c r="C17" s="6" t="s">
        <v>222</v>
      </c>
      <c r="D17" s="6" t="s">
        <v>32</v>
      </c>
    </row>
    <row r="18" spans="1:19">
      <c r="A18" s="140" t="s">
        <v>82</v>
      </c>
      <c r="B18" s="140" t="s">
        <v>6</v>
      </c>
      <c r="C18" s="140" t="s">
        <v>260</v>
      </c>
      <c r="D18" s="140" t="s">
        <v>30</v>
      </c>
    </row>
    <row r="19" spans="1:19">
      <c r="A19" s="6" t="s">
        <v>82</v>
      </c>
      <c r="B19" s="6" t="s">
        <v>220</v>
      </c>
      <c r="C19" s="6" t="s">
        <v>223</v>
      </c>
      <c r="D19" s="6" t="s">
        <v>30</v>
      </c>
    </row>
    <row r="20" spans="1:19">
      <c r="A20" s="6" t="s">
        <v>82</v>
      </c>
      <c r="B20" s="6" t="s">
        <v>296</v>
      </c>
      <c r="C20" s="6" t="s">
        <v>297</v>
      </c>
      <c r="D20" s="6" t="s">
        <v>30</v>
      </c>
    </row>
    <row r="21" spans="1:19">
      <c r="A21" s="6"/>
      <c r="B21" s="6" t="s">
        <v>293</v>
      </c>
      <c r="C21" s="6"/>
      <c r="D21" s="6"/>
    </row>
    <row r="22" spans="1:19">
      <c r="A22" s="6"/>
      <c r="B22" s="6"/>
      <c r="C22" s="6"/>
      <c r="D22" s="6"/>
    </row>
    <row r="23" spans="1:19">
      <c r="A23" s="6"/>
      <c r="B23" s="6"/>
      <c r="C23" s="6"/>
      <c r="D23" s="6"/>
    </row>
    <row r="24" spans="1:19">
      <c r="A24" s="6"/>
      <c r="B24" s="6"/>
      <c r="C24" s="6"/>
      <c r="D24" s="6"/>
    </row>
    <row r="25" spans="1:19">
      <c r="A25" s="6"/>
      <c r="B25" s="6"/>
      <c r="C25" s="6"/>
      <c r="D25" s="6"/>
    </row>
    <row r="26" spans="1:19">
      <c r="A26" s="6"/>
      <c r="B26" s="6"/>
      <c r="C26" s="6"/>
      <c r="D26" s="6"/>
    </row>
    <row r="27" spans="1:19">
      <c r="A27" s="6"/>
      <c r="B27" s="6"/>
      <c r="C27" s="6"/>
      <c r="D27" s="6"/>
    </row>
    <row r="28" spans="1:19">
      <c r="A28" s="6"/>
      <c r="B28" s="6"/>
      <c r="C28" s="6"/>
      <c r="D28" s="6"/>
    </row>
    <row r="30" spans="1:19" s="1" customFormat="1">
      <c r="A30" s="90" t="s">
        <v>180</v>
      </c>
      <c r="C30" s="3"/>
      <c r="D30"/>
      <c r="F30"/>
      <c r="G30"/>
      <c r="I30" s="91"/>
      <c r="J30"/>
      <c r="L30" s="91"/>
      <c r="M30"/>
      <c r="O30" s="91"/>
      <c r="P30"/>
      <c r="Q30"/>
      <c r="R30"/>
      <c r="S30"/>
    </row>
    <row r="31" spans="1:19">
      <c r="A31" s="4" t="s">
        <v>9</v>
      </c>
      <c r="B31" s="1"/>
      <c r="C31" s="3"/>
      <c r="E31" s="1"/>
      <c r="H31" s="1"/>
      <c r="I31" s="91"/>
      <c r="K31" s="1"/>
      <c r="L31" s="91"/>
      <c r="N31" s="1"/>
      <c r="O31" s="91"/>
    </row>
    <row r="32" spans="1:19">
      <c r="A32" s="4" t="s">
        <v>10</v>
      </c>
      <c r="B32" s="1"/>
      <c r="C32" s="3"/>
      <c r="E32" s="1"/>
      <c r="H32" s="1"/>
      <c r="I32" s="91"/>
      <c r="K32" s="1"/>
      <c r="L32" s="91"/>
      <c r="N32" s="1"/>
      <c r="O32" s="91"/>
    </row>
    <row r="33" spans="1:15">
      <c r="A33" s="4" t="s">
        <v>11</v>
      </c>
      <c r="B33" s="1"/>
      <c r="C33" s="3"/>
      <c r="E33" s="1"/>
      <c r="H33" s="1"/>
      <c r="I33" s="91"/>
      <c r="K33" s="1"/>
      <c r="L33" s="91"/>
      <c r="N33" s="1"/>
      <c r="O33" s="91"/>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40"/>
  <sheetViews>
    <sheetView showGridLines="0" topLeftCell="A58" zoomScale="167" zoomScaleNormal="170" workbookViewId="0">
      <selection activeCell="A98" sqref="A98"/>
    </sheetView>
  </sheetViews>
  <sheetFormatPr baseColWidth="10" defaultRowHeight="16"/>
  <cols>
    <col min="1" max="1" width="3.6640625" style="95" customWidth="1"/>
    <col min="2" max="16384" width="10.83203125" style="95"/>
  </cols>
  <sheetData>
    <row r="1" spans="1:14">
      <c r="A1" s="97" t="s">
        <v>496</v>
      </c>
      <c r="B1" s="94"/>
      <c r="C1" s="94"/>
      <c r="D1" s="94"/>
      <c r="E1" s="94"/>
      <c r="F1" s="94"/>
      <c r="G1" s="94"/>
      <c r="H1" s="94"/>
      <c r="I1" s="94"/>
      <c r="J1" s="94"/>
      <c r="K1" s="94"/>
      <c r="L1" s="94"/>
      <c r="M1" s="94"/>
      <c r="N1" s="94"/>
    </row>
    <row r="2" spans="1:14">
      <c r="A2" s="96"/>
    </row>
    <row r="3" spans="1:14">
      <c r="A3" s="97" t="s">
        <v>371</v>
      </c>
      <c r="B3" s="94"/>
      <c r="C3" s="94"/>
      <c r="D3" s="94"/>
      <c r="E3" s="94"/>
      <c r="F3" s="94"/>
      <c r="G3" s="94"/>
      <c r="H3" s="94"/>
      <c r="I3" s="94"/>
      <c r="J3" s="94"/>
      <c r="K3" s="94"/>
      <c r="L3" s="94"/>
      <c r="M3" s="94"/>
      <c r="N3" s="94"/>
    </row>
    <row r="4" spans="1:14">
      <c r="A4" s="324" t="s">
        <v>372</v>
      </c>
      <c r="B4" s="324"/>
      <c r="C4" s="324"/>
      <c r="D4" s="324"/>
      <c r="E4" s="147"/>
    </row>
    <row r="5" spans="1:14">
      <c r="A5" s="324" t="s">
        <v>316</v>
      </c>
      <c r="B5" s="324"/>
      <c r="C5" s="324"/>
      <c r="D5" s="324"/>
      <c r="E5" s="147"/>
    </row>
    <row r="6" spans="1:14">
      <c r="A6" s="324" t="s">
        <v>373</v>
      </c>
      <c r="B6" s="324"/>
      <c r="C6" s="324"/>
      <c r="D6" s="324"/>
      <c r="E6" s="147"/>
    </row>
    <row r="7" spans="1:14">
      <c r="A7" s="324" t="s">
        <v>374</v>
      </c>
      <c r="B7" s="324"/>
      <c r="C7" s="324"/>
      <c r="D7" s="324"/>
      <c r="E7" s="147"/>
      <c r="F7" s="129"/>
      <c r="G7" s="129"/>
      <c r="H7" s="129"/>
      <c r="I7" s="129"/>
    </row>
    <row r="8" spans="1:14">
      <c r="A8" s="324" t="s">
        <v>116</v>
      </c>
      <c r="B8" s="324"/>
      <c r="C8" s="324"/>
      <c r="D8" s="324"/>
      <c r="E8" s="147"/>
    </row>
    <row r="9" spans="1:14">
      <c r="A9" s="324" t="s">
        <v>375</v>
      </c>
      <c r="B9" s="324"/>
      <c r="C9" s="324"/>
      <c r="D9" s="324"/>
      <c r="E9" s="147"/>
    </row>
    <row r="10" spans="1:14">
      <c r="A10" s="324" t="s">
        <v>376</v>
      </c>
      <c r="B10" s="324"/>
      <c r="C10" s="324"/>
      <c r="D10" s="324"/>
      <c r="E10" s="147"/>
    </row>
    <row r="11" spans="1:14">
      <c r="A11" s="324" t="s">
        <v>377</v>
      </c>
      <c r="B11" s="324"/>
      <c r="C11" s="324"/>
      <c r="D11" s="324"/>
      <c r="E11" s="147"/>
    </row>
    <row r="12" spans="1:14">
      <c r="A12" s="324" t="s">
        <v>378</v>
      </c>
      <c r="B12" s="324"/>
      <c r="C12" s="324"/>
      <c r="D12" s="324"/>
      <c r="E12" s="147"/>
    </row>
    <row r="13" spans="1:14">
      <c r="A13" s="98"/>
      <c r="F13" s="324"/>
      <c r="G13" s="324"/>
      <c r="H13" s="324"/>
    </row>
    <row r="14" spans="1:14">
      <c r="A14" s="96"/>
    </row>
    <row r="15" spans="1:14">
      <c r="A15" s="97" t="s">
        <v>379</v>
      </c>
      <c r="B15" s="94"/>
      <c r="C15" s="94"/>
      <c r="D15" s="94"/>
      <c r="E15" s="94"/>
      <c r="F15" s="94"/>
      <c r="G15" s="94"/>
      <c r="H15" s="94"/>
      <c r="I15" s="94"/>
      <c r="J15" s="94"/>
      <c r="K15" s="94"/>
      <c r="L15" s="94"/>
      <c r="M15" s="94"/>
      <c r="N15" s="94"/>
    </row>
    <row r="16" spans="1:14">
      <c r="A16" s="95" t="s">
        <v>380</v>
      </c>
    </row>
    <row r="17" spans="1:14">
      <c r="A17" s="95" t="s">
        <v>381</v>
      </c>
    </row>
    <row r="18" spans="1:14" s="99" customFormat="1">
      <c r="A18" s="99" t="s">
        <v>497</v>
      </c>
    </row>
    <row r="19" spans="1:14">
      <c r="A19" s="95" t="s">
        <v>382</v>
      </c>
    </row>
    <row r="20" spans="1:14">
      <c r="A20" s="95" t="s">
        <v>383</v>
      </c>
    </row>
    <row r="22" spans="1:14">
      <c r="A22" s="95" t="s">
        <v>384</v>
      </c>
    </row>
    <row r="23" spans="1:14">
      <c r="A23" s="95" t="s">
        <v>385</v>
      </c>
    </row>
    <row r="26" spans="1:14">
      <c r="A26" s="97" t="s">
        <v>386</v>
      </c>
      <c r="B26" s="94"/>
      <c r="C26" s="94"/>
      <c r="D26" s="94"/>
      <c r="E26" s="94"/>
      <c r="F26" s="94"/>
      <c r="G26" s="94"/>
      <c r="H26" s="94"/>
      <c r="I26" s="94"/>
      <c r="J26" s="94"/>
      <c r="K26" s="94"/>
      <c r="L26" s="94"/>
      <c r="M26" s="94"/>
      <c r="N26" s="94"/>
    </row>
    <row r="27" spans="1:14">
      <c r="A27" s="95" t="s">
        <v>387</v>
      </c>
    </row>
    <row r="28" spans="1:14">
      <c r="A28" s="95" t="s">
        <v>542</v>
      </c>
      <c r="C28" s="95" t="s">
        <v>527</v>
      </c>
      <c r="F28" s="95" t="s">
        <v>543</v>
      </c>
      <c r="G28" s="95" t="s">
        <v>529</v>
      </c>
    </row>
    <row r="29" spans="1:14">
      <c r="A29" s="95" t="s">
        <v>544</v>
      </c>
      <c r="C29" s="95" t="s">
        <v>317</v>
      </c>
      <c r="F29" s="95" t="s">
        <v>545</v>
      </c>
      <c r="G29" s="95" t="s">
        <v>528</v>
      </c>
    </row>
    <row r="30" spans="1:14">
      <c r="A30" s="95" t="s">
        <v>546</v>
      </c>
      <c r="C30" s="95" t="s">
        <v>318</v>
      </c>
      <c r="F30" s="95" t="s">
        <v>547</v>
      </c>
    </row>
    <row r="33" spans="1:14">
      <c r="A33" s="97" t="s">
        <v>388</v>
      </c>
      <c r="B33" s="94"/>
      <c r="C33" s="94"/>
      <c r="D33" s="94"/>
      <c r="E33" s="94"/>
      <c r="F33" s="94"/>
      <c r="G33" s="94"/>
      <c r="H33" s="94"/>
      <c r="I33" s="94"/>
      <c r="J33" s="94"/>
      <c r="K33" s="94"/>
      <c r="L33" s="94"/>
      <c r="M33" s="94"/>
      <c r="N33" s="94"/>
    </row>
    <row r="34" spans="1:14">
      <c r="A34" s="119" t="s">
        <v>574</v>
      </c>
    </row>
    <row r="35" spans="1:14">
      <c r="A35" s="119" t="s">
        <v>389</v>
      </c>
    </row>
    <row r="36" spans="1:14">
      <c r="A36" s="119" t="s">
        <v>390</v>
      </c>
    </row>
    <row r="37" spans="1:14">
      <c r="A37" s="122"/>
    </row>
    <row r="38" spans="1:14" s="142" customFormat="1">
      <c r="A38" s="127" t="s">
        <v>417</v>
      </c>
    </row>
    <row r="39" spans="1:14">
      <c r="A39" s="101" t="s">
        <v>575</v>
      </c>
    </row>
    <row r="40" spans="1:14">
      <c r="A40" s="101" t="s">
        <v>418</v>
      </c>
    </row>
    <row r="41" spans="1:14">
      <c r="A41" s="101"/>
    </row>
    <row r="42" spans="1:14" s="101" customFormat="1">
      <c r="B42" s="101" t="s">
        <v>419</v>
      </c>
    </row>
    <row r="43" spans="1:14" s="101" customFormat="1"/>
    <row r="44" spans="1:14" s="101" customFormat="1">
      <c r="B44" s="101" t="s">
        <v>498</v>
      </c>
    </row>
    <row r="45" spans="1:14" s="101" customFormat="1">
      <c r="B45" s="101" t="s">
        <v>499</v>
      </c>
    </row>
    <row r="46" spans="1:14" s="101" customFormat="1">
      <c r="B46" s="101" t="s">
        <v>548</v>
      </c>
    </row>
    <row r="47" spans="1:14" s="101" customFormat="1">
      <c r="B47" s="101" t="s">
        <v>500</v>
      </c>
    </row>
    <row r="48" spans="1:14" s="101" customFormat="1">
      <c r="B48" s="101" t="s">
        <v>549</v>
      </c>
    </row>
    <row r="49" spans="1:2" s="101" customFormat="1"/>
    <row r="50" spans="1:2" s="101" customFormat="1">
      <c r="B50" s="101" t="s">
        <v>501</v>
      </c>
    </row>
    <row r="51" spans="1:2" s="101" customFormat="1">
      <c r="B51" s="101" t="s">
        <v>550</v>
      </c>
    </row>
    <row r="52" spans="1:2" s="101" customFormat="1">
      <c r="B52" s="101" t="s">
        <v>551</v>
      </c>
    </row>
    <row r="53" spans="1:2" s="101" customFormat="1">
      <c r="B53" s="101" t="s">
        <v>552</v>
      </c>
    </row>
    <row r="54" spans="1:2" s="101" customFormat="1">
      <c r="B54" s="101" t="s">
        <v>553</v>
      </c>
    </row>
    <row r="55" spans="1:2" s="101" customFormat="1">
      <c r="B55" s="101" t="s">
        <v>554</v>
      </c>
    </row>
    <row r="56" spans="1:2" s="101" customFormat="1"/>
    <row r="57" spans="1:2" s="101" customFormat="1">
      <c r="B57" s="101" t="s">
        <v>556</v>
      </c>
    </row>
    <row r="58" spans="1:2" s="101" customFormat="1">
      <c r="B58" s="101" t="s">
        <v>555</v>
      </c>
    </row>
    <row r="59" spans="1:2" s="101" customFormat="1"/>
    <row r="60" spans="1:2" s="101" customFormat="1">
      <c r="B60" s="101" t="s">
        <v>421</v>
      </c>
    </row>
    <row r="61" spans="1:2" s="101" customFormat="1"/>
    <row r="62" spans="1:2">
      <c r="A62" s="101" t="s">
        <v>393</v>
      </c>
    </row>
    <row r="63" spans="1:2">
      <c r="A63" s="101" t="s">
        <v>422</v>
      </c>
    </row>
    <row r="64" spans="1:2">
      <c r="A64" s="101" t="s">
        <v>395</v>
      </c>
    </row>
    <row r="65" spans="1:15" ht="22" customHeight="1">
      <c r="A65" s="143" t="s">
        <v>396</v>
      </c>
      <c r="O65" s="91"/>
    </row>
    <row r="66" spans="1:15">
      <c r="A66" s="123" t="s">
        <v>423</v>
      </c>
    </row>
    <row r="67" spans="1:15">
      <c r="A67" s="123" t="s">
        <v>424</v>
      </c>
    </row>
    <row r="68" spans="1:15" ht="22" customHeight="1">
      <c r="A68" s="143" t="s">
        <v>403</v>
      </c>
      <c r="O68" s="91"/>
    </row>
    <row r="69" spans="1:15">
      <c r="A69" s="119" t="s">
        <v>408</v>
      </c>
    </row>
    <row r="70" spans="1:15">
      <c r="A70" s="95" t="s">
        <v>572</v>
      </c>
    </row>
    <row r="71" spans="1:15">
      <c r="A71" s="119"/>
    </row>
    <row r="72" spans="1:15" s="96" customFormat="1">
      <c r="A72" s="127" t="s">
        <v>409</v>
      </c>
    </row>
    <row r="73" spans="1:15">
      <c r="A73" s="101" t="s">
        <v>575</v>
      </c>
    </row>
    <row r="74" spans="1:15">
      <c r="A74" s="101" t="s">
        <v>410</v>
      </c>
    </row>
    <row r="75" spans="1:15">
      <c r="A75" s="101" t="s">
        <v>412</v>
      </c>
    </row>
    <row r="76" spans="1:15">
      <c r="A76" s="101" t="s">
        <v>413</v>
      </c>
    </row>
    <row r="77" spans="1:15" ht="22" customHeight="1">
      <c r="A77" s="143" t="s">
        <v>411</v>
      </c>
      <c r="O77" s="91"/>
    </row>
    <row r="78" spans="1:15">
      <c r="A78" s="101" t="s">
        <v>414</v>
      </c>
    </row>
    <row r="79" spans="1:15">
      <c r="A79" s="124" t="s">
        <v>415</v>
      </c>
    </row>
    <row r="80" spans="1:15" ht="22" customHeight="1">
      <c r="A80" s="143" t="s">
        <v>403</v>
      </c>
      <c r="O80" s="91"/>
    </row>
    <row r="81" spans="1:15">
      <c r="A81" s="119" t="s">
        <v>416</v>
      </c>
    </row>
    <row r="82" spans="1:15">
      <c r="A82" s="95" t="s">
        <v>572</v>
      </c>
    </row>
    <row r="84" spans="1:15" s="96" customFormat="1">
      <c r="A84" s="127" t="s">
        <v>405</v>
      </c>
    </row>
    <row r="85" spans="1:15">
      <c r="A85" s="101" t="s">
        <v>406</v>
      </c>
    </row>
    <row r="86" spans="1:15">
      <c r="A86" s="101" t="s">
        <v>407</v>
      </c>
    </row>
    <row r="87" spans="1:15">
      <c r="A87" s="101" t="s">
        <v>393</v>
      </c>
    </row>
    <row r="88" spans="1:15">
      <c r="A88" s="101" t="s">
        <v>394</v>
      </c>
    </row>
    <row r="89" spans="1:15">
      <c r="A89" s="101" t="s">
        <v>395</v>
      </c>
    </row>
    <row r="90" spans="1:15" ht="22" customHeight="1">
      <c r="A90" s="143" t="s">
        <v>396</v>
      </c>
      <c r="O90" s="91"/>
    </row>
    <row r="91" spans="1:15">
      <c r="A91" s="123" t="s">
        <v>397</v>
      </c>
    </row>
    <row r="92" spans="1:15">
      <c r="A92" s="123" t="s">
        <v>402</v>
      </c>
    </row>
    <row r="93" spans="1:15" ht="22" customHeight="1">
      <c r="A93" s="143" t="s">
        <v>403</v>
      </c>
      <c r="O93" s="91"/>
    </row>
    <row r="94" spans="1:15">
      <c r="A94" s="95" t="s">
        <v>408</v>
      </c>
    </row>
    <row r="95" spans="1:15">
      <c r="A95" s="95" t="s">
        <v>572</v>
      </c>
    </row>
    <row r="96" spans="1:15">
      <c r="A96" s="119"/>
    </row>
    <row r="97" spans="1:15" s="96" customFormat="1">
      <c r="A97" s="127" t="s">
        <v>391</v>
      </c>
    </row>
    <row r="98" spans="1:15">
      <c r="A98" s="101" t="s">
        <v>575</v>
      </c>
    </row>
    <row r="99" spans="1:15">
      <c r="A99" s="101" t="s">
        <v>392</v>
      </c>
    </row>
    <row r="100" spans="1:15">
      <c r="A100" s="101" t="s">
        <v>393</v>
      </c>
    </row>
    <row r="101" spans="1:15">
      <c r="A101" s="101" t="s">
        <v>394</v>
      </c>
      <c r="O101" s="141"/>
    </row>
    <row r="102" spans="1:15">
      <c r="A102" s="101" t="s">
        <v>395</v>
      </c>
      <c r="O102" s="91"/>
    </row>
    <row r="103" spans="1:15" ht="22" customHeight="1">
      <c r="A103" s="143" t="s">
        <v>396</v>
      </c>
      <c r="O103" s="91"/>
    </row>
    <row r="104" spans="1:15">
      <c r="A104" s="123" t="s">
        <v>397</v>
      </c>
      <c r="O104" s="91"/>
    </row>
    <row r="105" spans="1:15">
      <c r="A105" s="123" t="s">
        <v>420</v>
      </c>
      <c r="O105" s="91"/>
    </row>
    <row r="106" spans="1:15">
      <c r="A106" s="123" t="s">
        <v>284</v>
      </c>
      <c r="O106" s="91"/>
    </row>
    <row r="107" spans="1:15">
      <c r="A107" s="123" t="s">
        <v>398</v>
      </c>
      <c r="O107" s="91"/>
    </row>
    <row r="108" spans="1:15">
      <c r="A108" s="123" t="s">
        <v>399</v>
      </c>
      <c r="O108" s="91"/>
    </row>
    <row r="109" spans="1:15">
      <c r="A109" s="123" t="s">
        <v>400</v>
      </c>
      <c r="O109" s="91"/>
    </row>
    <row r="110" spans="1:15">
      <c r="A110" s="123" t="s">
        <v>401</v>
      </c>
      <c r="O110" s="91"/>
    </row>
    <row r="111" spans="1:15">
      <c r="A111" s="123" t="s">
        <v>402</v>
      </c>
    </row>
    <row r="112" spans="1:15">
      <c r="A112" s="123"/>
    </row>
    <row r="113" spans="1:15" ht="22" customHeight="1">
      <c r="A113" s="143" t="s">
        <v>403</v>
      </c>
      <c r="O113" s="91"/>
    </row>
    <row r="114" spans="1:15">
      <c r="A114" s="119" t="s">
        <v>404</v>
      </c>
    </row>
    <row r="115" spans="1:15">
      <c r="A115" s="95" t="s">
        <v>572</v>
      </c>
    </row>
    <row r="116" spans="1:15">
      <c r="A116" s="120"/>
    </row>
    <row r="118" spans="1:15">
      <c r="A118" s="97" t="s">
        <v>425</v>
      </c>
      <c r="B118" s="94"/>
      <c r="C118" s="94"/>
      <c r="D118" s="94"/>
      <c r="E118" s="94"/>
      <c r="F118" s="94"/>
      <c r="G118" s="94"/>
      <c r="H118" s="94"/>
      <c r="I118" s="94"/>
      <c r="J118" s="94"/>
      <c r="K118" s="94"/>
      <c r="L118" s="94"/>
      <c r="M118" s="94"/>
      <c r="N118" s="94"/>
    </row>
    <row r="119" spans="1:15">
      <c r="A119" s="100" t="s">
        <v>426</v>
      </c>
    </row>
    <row r="120" spans="1:15">
      <c r="A120" s="101" t="s">
        <v>562</v>
      </c>
    </row>
    <row r="121" spans="1:15">
      <c r="A121" s="101"/>
    </row>
    <row r="122" spans="1:15">
      <c r="A122" s="100" t="s">
        <v>427</v>
      </c>
    </row>
    <row r="123" spans="1:15">
      <c r="A123" s="101" t="s">
        <v>428</v>
      </c>
    </row>
    <row r="124" spans="1:15">
      <c r="A124" s="101" t="s">
        <v>429</v>
      </c>
    </row>
    <row r="125" spans="1:15">
      <c r="A125" s="101"/>
    </row>
    <row r="126" spans="1:15">
      <c r="A126" s="100" t="s">
        <v>430</v>
      </c>
    </row>
    <row r="127" spans="1:15">
      <c r="A127" s="101" t="s">
        <v>431</v>
      </c>
    </row>
    <row r="128" spans="1:15">
      <c r="A128" s="101" t="s">
        <v>432</v>
      </c>
    </row>
    <row r="129" spans="1:14">
      <c r="A129" s="101" t="s">
        <v>433</v>
      </c>
    </row>
    <row r="130" spans="1:14">
      <c r="A130" s="101" t="s">
        <v>434</v>
      </c>
    </row>
    <row r="131" spans="1:14">
      <c r="A131" s="101"/>
    </row>
    <row r="133" spans="1:14">
      <c r="A133" s="97" t="s">
        <v>435</v>
      </c>
      <c r="B133" s="94"/>
      <c r="C133" s="94"/>
      <c r="D133" s="94"/>
      <c r="E133" s="94"/>
      <c r="F133" s="94"/>
      <c r="G133" s="94"/>
      <c r="H133" s="94"/>
      <c r="I133" s="94"/>
      <c r="J133" s="94"/>
      <c r="K133" s="94"/>
      <c r="L133" s="94"/>
      <c r="M133" s="94"/>
      <c r="N133" s="94"/>
    </row>
    <row r="134" spans="1:14">
      <c r="A134" s="100" t="s">
        <v>426</v>
      </c>
    </row>
    <row r="135" spans="1:14">
      <c r="A135" s="101" t="s">
        <v>436</v>
      </c>
    </row>
    <row r="136" spans="1:14">
      <c r="A136" s="101" t="s">
        <v>437</v>
      </c>
    </row>
    <row r="137" spans="1:14">
      <c r="A137" s="101"/>
    </row>
    <row r="138" spans="1:14">
      <c r="A138" s="100" t="s">
        <v>427</v>
      </c>
    </row>
    <row r="139" spans="1:14">
      <c r="A139" s="101" t="s">
        <v>438</v>
      </c>
    </row>
    <row r="140" spans="1:14">
      <c r="A140" s="101"/>
    </row>
    <row r="141" spans="1:14">
      <c r="A141" s="100" t="s">
        <v>430</v>
      </c>
    </row>
    <row r="142" spans="1:14" s="98" customFormat="1">
      <c r="A142" s="102" t="s">
        <v>439</v>
      </c>
    </row>
    <row r="143" spans="1:14">
      <c r="A143" s="101" t="s">
        <v>440</v>
      </c>
    </row>
    <row r="144" spans="1:14">
      <c r="A144" s="101" t="s">
        <v>441</v>
      </c>
    </row>
    <row r="146" spans="1:14">
      <c r="A146" s="100" t="s">
        <v>442</v>
      </c>
    </row>
    <row r="147" spans="1:14">
      <c r="A147" s="103" t="s">
        <v>443</v>
      </c>
    </row>
    <row r="148" spans="1:14">
      <c r="A148" s="103" t="s">
        <v>444</v>
      </c>
    </row>
    <row r="149" spans="1:14">
      <c r="A149" s="101"/>
    </row>
    <row r="151" spans="1:14">
      <c r="A151" s="97" t="s">
        <v>445</v>
      </c>
      <c r="B151" s="94"/>
      <c r="C151" s="94"/>
      <c r="D151" s="94"/>
      <c r="E151" s="94"/>
      <c r="F151" s="94"/>
      <c r="G151" s="94"/>
      <c r="H151" s="94"/>
      <c r="I151" s="94"/>
      <c r="J151" s="94"/>
      <c r="K151" s="94"/>
      <c r="L151" s="94"/>
      <c r="M151" s="94"/>
      <c r="N151" s="94"/>
    </row>
    <row r="152" spans="1:14">
      <c r="A152" s="103" t="s">
        <v>446</v>
      </c>
    </row>
    <row r="153" spans="1:14">
      <c r="A153" s="103" t="s">
        <v>447</v>
      </c>
    </row>
    <row r="154" spans="1:14">
      <c r="A154" s="103" t="s">
        <v>448</v>
      </c>
    </row>
    <row r="155" spans="1:14">
      <c r="A155" s="103" t="s">
        <v>449</v>
      </c>
    </row>
    <row r="156" spans="1:14">
      <c r="A156" s="103" t="s">
        <v>573</v>
      </c>
    </row>
    <row r="157" spans="1:14">
      <c r="A157" s="103"/>
    </row>
    <row r="158" spans="1:14">
      <c r="A158" s="103"/>
    </row>
    <row r="159" spans="1:14">
      <c r="A159" s="97" t="s">
        <v>450</v>
      </c>
      <c r="B159" s="94"/>
      <c r="C159" s="94"/>
      <c r="D159" s="94"/>
      <c r="E159" s="94"/>
      <c r="F159" s="94"/>
      <c r="G159" s="94"/>
      <c r="H159" s="94"/>
      <c r="I159" s="94"/>
      <c r="J159" s="94"/>
      <c r="K159" s="94"/>
      <c r="L159" s="94"/>
      <c r="M159" s="94"/>
      <c r="N159" s="94"/>
    </row>
    <row r="160" spans="1:14">
      <c r="A160" s="101" t="s">
        <v>451</v>
      </c>
    </row>
    <row r="161" spans="1:1">
      <c r="A161" s="101"/>
    </row>
    <row r="162" spans="1:1">
      <c r="A162" s="102" t="s">
        <v>452</v>
      </c>
    </row>
    <row r="163" spans="1:1">
      <c r="A163" s="101" t="s">
        <v>226</v>
      </c>
    </row>
    <row r="164" spans="1:1">
      <c r="A164" s="101" t="s">
        <v>227</v>
      </c>
    </row>
    <row r="165" spans="1:1" ht="22" customHeight="1">
      <c r="A165" s="144" t="s">
        <v>453</v>
      </c>
    </row>
    <row r="166" spans="1:1">
      <c r="A166" s="103" t="s">
        <v>454</v>
      </c>
    </row>
    <row r="167" spans="1:1">
      <c r="A167" s="101" t="s">
        <v>455</v>
      </c>
    </row>
    <row r="168" spans="1:1">
      <c r="A168" s="101"/>
    </row>
    <row r="169" spans="1:1">
      <c r="A169" s="101" t="s">
        <v>427</v>
      </c>
    </row>
    <row r="170" spans="1:1">
      <c r="A170" s="101" t="s">
        <v>456</v>
      </c>
    </row>
    <row r="171" spans="1:1">
      <c r="A171" s="101"/>
    </row>
    <row r="172" spans="1:1">
      <c r="A172" s="102" t="s">
        <v>457</v>
      </c>
    </row>
    <row r="173" spans="1:1">
      <c r="A173" s="95" t="s">
        <v>458</v>
      </c>
    </row>
    <row r="174" spans="1:1">
      <c r="A174" s="95" t="s">
        <v>459</v>
      </c>
    </row>
    <row r="175" spans="1:1">
      <c r="A175" s="95" t="s">
        <v>460</v>
      </c>
    </row>
    <row r="176" spans="1:1">
      <c r="A176" s="95" t="s">
        <v>461</v>
      </c>
    </row>
    <row r="178" spans="1:14">
      <c r="A178" s="102" t="s">
        <v>462</v>
      </c>
    </row>
    <row r="179" spans="1:14">
      <c r="A179" s="95" t="s">
        <v>463</v>
      </c>
    </row>
    <row r="180" spans="1:14">
      <c r="A180" s="95" t="s">
        <v>464</v>
      </c>
    </row>
    <row r="181" spans="1:14">
      <c r="A181" s="95" t="s">
        <v>465</v>
      </c>
    </row>
    <row r="182" spans="1:14">
      <c r="A182" s="95" t="s">
        <v>502</v>
      </c>
    </row>
    <row r="184" spans="1:14">
      <c r="A184" s="101"/>
    </row>
    <row r="185" spans="1:14">
      <c r="A185" s="97" t="s">
        <v>466</v>
      </c>
      <c r="B185" s="94"/>
      <c r="C185" s="94"/>
      <c r="D185" s="94"/>
      <c r="E185" s="94"/>
      <c r="F185" s="94"/>
      <c r="G185" s="94"/>
      <c r="H185" s="94"/>
      <c r="I185" s="94"/>
      <c r="J185" s="94"/>
      <c r="K185" s="94"/>
      <c r="L185" s="94"/>
      <c r="M185" s="94"/>
      <c r="N185" s="94"/>
    </row>
    <row r="186" spans="1:14">
      <c r="A186" s="101" t="s">
        <v>467</v>
      </c>
    </row>
    <row r="187" spans="1:14">
      <c r="A187" s="101" t="s">
        <v>570</v>
      </c>
    </row>
    <row r="188" spans="1:14">
      <c r="A188" s="101"/>
    </row>
    <row r="189" spans="1:14">
      <c r="A189" s="101" t="s">
        <v>571</v>
      </c>
    </row>
    <row r="190" spans="1:14">
      <c r="A190" s="101" t="s">
        <v>503</v>
      </c>
    </row>
    <row r="191" spans="1:14">
      <c r="A191" s="101"/>
    </row>
    <row r="192" spans="1:14">
      <c r="A192" s="100" t="s">
        <v>426</v>
      </c>
    </row>
    <row r="193" spans="1:14">
      <c r="A193" s="101" t="s">
        <v>470</v>
      </c>
    </row>
    <row r="194" spans="1:14">
      <c r="A194" s="101" t="s">
        <v>469</v>
      </c>
    </row>
    <row r="195" spans="1:14">
      <c r="A195" s="101" t="s">
        <v>468</v>
      </c>
    </row>
    <row r="198" spans="1:14">
      <c r="A198" s="97" t="s">
        <v>471</v>
      </c>
      <c r="B198" s="94"/>
      <c r="C198" s="94"/>
      <c r="D198" s="94"/>
      <c r="E198" s="94"/>
      <c r="F198" s="94"/>
      <c r="G198" s="94"/>
      <c r="H198" s="94"/>
      <c r="I198" s="94"/>
      <c r="J198" s="94"/>
      <c r="K198" s="94"/>
      <c r="L198" s="94"/>
      <c r="M198" s="94"/>
      <c r="N198" s="94"/>
    </row>
    <row r="199" spans="1:14">
      <c r="A199" s="100" t="s">
        <v>426</v>
      </c>
    </row>
    <row r="200" spans="1:14">
      <c r="A200" s="101" t="s">
        <v>472</v>
      </c>
    </row>
    <row r="201" spans="1:14">
      <c r="A201" s="101"/>
    </row>
    <row r="202" spans="1:14">
      <c r="A202" s="100" t="s">
        <v>473</v>
      </c>
    </row>
    <row r="203" spans="1:14">
      <c r="A203" s="101" t="s">
        <v>524</v>
      </c>
    </row>
    <row r="204" spans="1:14">
      <c r="A204" s="96"/>
    </row>
    <row r="205" spans="1:14">
      <c r="A205" s="101"/>
    </row>
    <row r="206" spans="1:14">
      <c r="A206" s="127" t="s">
        <v>349</v>
      </c>
    </row>
    <row r="207" spans="1:14">
      <c r="A207" s="101" t="s">
        <v>506</v>
      </c>
    </row>
    <row r="208" spans="1:14">
      <c r="A208" s="101"/>
    </row>
    <row r="209" spans="1:2">
      <c r="A209" s="127" t="s">
        <v>474</v>
      </c>
    </row>
    <row r="210" spans="1:2">
      <c r="A210" s="102" t="s">
        <v>475</v>
      </c>
    </row>
    <row r="211" spans="1:2">
      <c r="A211" s="128" t="s">
        <v>247</v>
      </c>
      <c r="B211" s="128" t="s">
        <v>476</v>
      </c>
    </row>
    <row r="212" spans="1:2">
      <c r="B212" s="103"/>
    </row>
    <row r="213" spans="1:2">
      <c r="A213" s="101" t="s">
        <v>477</v>
      </c>
    </row>
    <row r="214" spans="1:2">
      <c r="A214" s="103" t="s">
        <v>247</v>
      </c>
      <c r="B214" s="103" t="s">
        <v>478</v>
      </c>
    </row>
    <row r="215" spans="1:2">
      <c r="A215" s="103"/>
      <c r="B215" s="103" t="s">
        <v>479</v>
      </c>
    </row>
    <row r="216" spans="1:2">
      <c r="A216" s="103" t="s">
        <v>247</v>
      </c>
      <c r="B216" s="103" t="s">
        <v>480</v>
      </c>
    </row>
    <row r="217" spans="1:2">
      <c r="A217" s="103"/>
      <c r="B217" s="103" t="s">
        <v>481</v>
      </c>
    </row>
    <row r="218" spans="1:2">
      <c r="A218" s="100"/>
    </row>
    <row r="219" spans="1:2">
      <c r="A219" s="127" t="s">
        <v>350</v>
      </c>
    </row>
    <row r="220" spans="1:2">
      <c r="A220" s="103" t="s">
        <v>504</v>
      </c>
    </row>
    <row r="221" spans="1:2">
      <c r="A221" s="103" t="s">
        <v>482</v>
      </c>
    </row>
    <row r="222" spans="1:2" ht="7" customHeight="1">
      <c r="A222" s="127"/>
    </row>
    <row r="223" spans="1:2">
      <c r="A223" s="103" t="s">
        <v>247</v>
      </c>
      <c r="B223" s="95" t="s">
        <v>505</v>
      </c>
    </row>
    <row r="224" spans="1:2">
      <c r="A224" s="103" t="s">
        <v>247</v>
      </c>
      <c r="B224" s="95" t="s">
        <v>483</v>
      </c>
    </row>
    <row r="225" spans="1:2">
      <c r="A225" s="103" t="s">
        <v>247</v>
      </c>
      <c r="B225" s="95" t="s">
        <v>484</v>
      </c>
    </row>
    <row r="226" spans="1:2">
      <c r="A226" s="103"/>
    </row>
    <row r="227" spans="1:2">
      <c r="A227" s="103" t="s">
        <v>485</v>
      </c>
    </row>
    <row r="228" spans="1:2" ht="7" customHeight="1">
      <c r="A228" s="127"/>
    </row>
    <row r="229" spans="1:2">
      <c r="A229" s="103" t="s">
        <v>247</v>
      </c>
      <c r="B229" s="95" t="s">
        <v>486</v>
      </c>
    </row>
    <row r="230" spans="1:2">
      <c r="A230" s="103"/>
      <c r="B230" s="103" t="s">
        <v>487</v>
      </c>
    </row>
    <row r="231" spans="1:2">
      <c r="A231" s="103" t="s">
        <v>247</v>
      </c>
      <c r="B231" s="95" t="s">
        <v>488</v>
      </c>
    </row>
    <row r="232" spans="1:2">
      <c r="A232" s="103"/>
      <c r="B232" s="95" t="s">
        <v>487</v>
      </c>
    </row>
    <row r="233" spans="1:2">
      <c r="A233" s="103" t="s">
        <v>247</v>
      </c>
      <c r="B233" s="95" t="s">
        <v>489</v>
      </c>
    </row>
    <row r="234" spans="1:2">
      <c r="A234" s="103"/>
      <c r="B234" s="95" t="s">
        <v>490</v>
      </c>
    </row>
    <row r="235" spans="1:2">
      <c r="A235" s="103" t="s">
        <v>491</v>
      </c>
    </row>
    <row r="236" spans="1:2">
      <c r="A236" s="103"/>
    </row>
    <row r="237" spans="1:2">
      <c r="A237" s="100" t="s">
        <v>492</v>
      </c>
    </row>
    <row r="238" spans="1:2">
      <c r="A238" s="101" t="s">
        <v>493</v>
      </c>
    </row>
    <row r="239" spans="1:2">
      <c r="A239" s="95" t="s">
        <v>494</v>
      </c>
    </row>
    <row r="240" spans="1:2">
      <c r="A240" s="95" t="s">
        <v>495</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59" display="Equipment/facilities/infrastructure" xr:uid="{816B48C5-D86B-FD45-81BB-6100609DE0D1}"/>
    <hyperlink ref="A7:D7" location="'Guide for Calculation English'!A118" display="Material costs" xr:uid="{F66E0FA3-6A83-994A-AE59-BF78A6B3E1D9}"/>
    <hyperlink ref="A8:D8" location="'Guide for Calculation English'!A133" display="Subcontracting" xr:uid="{59147D28-713C-5A48-9F37-9501073CA020}"/>
    <hyperlink ref="A9:D9" location="'Guide for Calculation English'!A151" display="Practice partner" xr:uid="{38E3C866-6018-DB44-B29B-3794CDEE1B1A}"/>
    <hyperlink ref="A11:D11" location="'Guide for Calculation English'!A185" display="Calculating overhead" xr:uid="{39D0DDCE-8740-9842-9DA1-A8F411178049}"/>
    <hyperlink ref="A12:D12" location="'Guide for Calculation English'!A198"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17.05.2022 / ds</oddFooter>
  </headerFooter>
  <rowBreaks count="3" manualBreakCount="3">
    <brk id="32" max="16383" man="1"/>
    <brk id="71" max="16383" man="1"/>
    <brk id="19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90"/>
  <sheetViews>
    <sheetView tabSelected="1" zoomScale="140" zoomScaleNormal="140" workbookViewId="0">
      <pane ySplit="10" topLeftCell="A11" activePane="bottomLeft" state="frozen"/>
      <selection activeCell="B9" sqref="B9"/>
      <selection pane="bottomLeft"/>
    </sheetView>
  </sheetViews>
  <sheetFormatPr baseColWidth="10" defaultRowHeight="16" outlineLevelRow="1" outlineLevelCol="1"/>
  <cols>
    <col min="1" max="1" width="41.6640625" style="95" customWidth="1"/>
    <col min="2" max="2" width="15.83203125" style="104" customWidth="1"/>
    <col min="3" max="3" width="8" style="106" bestFit="1" customWidth="1"/>
    <col min="4" max="4" width="2.5" style="95" bestFit="1" customWidth="1"/>
    <col min="5" max="5" width="13.83203125" style="104" customWidth="1" outlineLevel="1"/>
    <col min="6" max="6" width="5.6640625" style="105" bestFit="1" customWidth="1" outlineLevel="1"/>
    <col min="7" max="7" width="2.5" style="95" bestFit="1" customWidth="1"/>
    <col min="8" max="8" width="13.83203125" style="104" customWidth="1" outlineLevel="1"/>
    <col min="9" max="9" width="5.6640625" style="105" bestFit="1" customWidth="1" outlineLevel="1"/>
    <col min="10" max="10" width="2.5" style="95" bestFit="1" customWidth="1"/>
    <col min="11" max="11" width="13.83203125" style="104" customWidth="1" outlineLevel="1"/>
    <col min="12" max="12" width="5.6640625" style="105" bestFit="1" customWidth="1" outlineLevel="1"/>
    <col min="13" max="13" width="2.5" style="95" bestFit="1" customWidth="1"/>
    <col min="14" max="14" width="13.83203125" style="104" customWidth="1" outlineLevel="1"/>
    <col min="15" max="15" width="6" style="95" bestFit="1" customWidth="1" outlineLevel="1"/>
    <col min="16" max="16" width="68.1640625" style="95" bestFit="1" customWidth="1"/>
    <col min="17" max="16384" width="10.83203125" style="95"/>
  </cols>
  <sheetData>
    <row r="1" spans="1:16">
      <c r="A1" s="182" t="s">
        <v>507</v>
      </c>
      <c r="B1" s="183"/>
      <c r="C1" s="184" t="s">
        <v>508</v>
      </c>
      <c r="D1" s="185"/>
      <c r="E1" s="277"/>
      <c r="F1" s="278"/>
      <c r="G1" s="151"/>
      <c r="H1" s="277"/>
      <c r="I1" s="278"/>
      <c r="K1" s="179" t="s">
        <v>509</v>
      </c>
    </row>
    <row r="3" spans="1:16" ht="5" customHeight="1"/>
    <row r="4" spans="1:16" s="179" customFormat="1" ht="16" customHeight="1">
      <c r="A4" s="279"/>
      <c r="B4" s="178" t="s">
        <v>527</v>
      </c>
      <c r="C4" s="178"/>
      <c r="E4" s="280">
        <v>44927</v>
      </c>
      <c r="F4" s="178" t="s">
        <v>529</v>
      </c>
      <c r="G4" s="178"/>
      <c r="H4" s="178"/>
      <c r="I4" s="281"/>
      <c r="K4" s="282">
        <f>E4+(K5*365)</f>
        <v>46752</v>
      </c>
      <c r="L4" s="178" t="s">
        <v>530</v>
      </c>
      <c r="M4" s="178"/>
      <c r="N4" s="178"/>
      <c r="O4" s="178"/>
    </row>
    <row r="5" spans="1:16" s="179" customFormat="1" ht="16" customHeight="1">
      <c r="A5" s="279"/>
      <c r="B5" s="178" t="s">
        <v>317</v>
      </c>
      <c r="C5" s="178"/>
      <c r="E5" s="283">
        <v>60</v>
      </c>
      <c r="F5" s="178" t="s">
        <v>528</v>
      </c>
      <c r="G5" s="178"/>
      <c r="H5" s="178"/>
      <c r="I5" s="281"/>
      <c r="K5" s="284">
        <f>IFERROR(E5/12,0)</f>
        <v>5</v>
      </c>
      <c r="L5" s="178" t="s">
        <v>531</v>
      </c>
      <c r="M5" s="178"/>
      <c r="N5" s="178"/>
      <c r="O5" s="178"/>
    </row>
    <row r="6" spans="1:16" s="179" customFormat="1">
      <c r="A6" s="279"/>
      <c r="B6" s="178" t="s">
        <v>318</v>
      </c>
      <c r="C6" s="178"/>
      <c r="I6" s="281"/>
      <c r="K6" s="180"/>
      <c r="L6" s="181"/>
      <c r="N6" s="180"/>
    </row>
    <row r="7" spans="1:16" s="287" customFormat="1">
      <c r="A7" s="285"/>
      <c r="B7" s="286"/>
      <c r="C7" s="286"/>
      <c r="E7" s="179"/>
      <c r="F7" s="179"/>
      <c r="G7" s="179"/>
      <c r="H7" s="179"/>
      <c r="I7" s="281"/>
      <c r="K7" s="281"/>
      <c r="L7" s="288"/>
      <c r="N7" s="281"/>
    </row>
    <row r="8" spans="1:16" s="179" customFormat="1" ht="6" customHeight="1">
      <c r="A8" s="186"/>
      <c r="F8" s="187"/>
      <c r="I8" s="187"/>
      <c r="L8" s="187"/>
    </row>
    <row r="9" spans="1:16" s="179" customFormat="1" ht="17" customHeight="1">
      <c r="B9" s="180"/>
      <c r="C9" s="188"/>
      <c r="D9" s="327"/>
      <c r="E9" s="295">
        <f>IFERROR(E60/$B60, 0)</f>
        <v>0</v>
      </c>
      <c r="F9" s="296"/>
      <c r="G9" s="327" t="s">
        <v>13</v>
      </c>
      <c r="H9" s="295">
        <f>IFERROR(H60/$B60, 0)</f>
        <v>0</v>
      </c>
      <c r="I9" s="296"/>
      <c r="J9" s="327" t="s">
        <v>15</v>
      </c>
      <c r="K9" s="295">
        <f>IFERROR(K60/$B60, 0)</f>
        <v>0</v>
      </c>
      <c r="L9" s="296"/>
      <c r="M9" s="327" t="s">
        <v>19</v>
      </c>
      <c r="N9" s="295">
        <f>IFERROR(N60/$B60, 0)</f>
        <v>0</v>
      </c>
      <c r="O9" s="296"/>
      <c r="P9" s="325" t="s">
        <v>319</v>
      </c>
    </row>
    <row r="10" spans="1:16" s="189" customFormat="1" ht="32" customHeight="1" collapsed="1">
      <c r="A10" s="321" t="s">
        <v>3</v>
      </c>
      <c r="B10" s="322" t="s">
        <v>4</v>
      </c>
      <c r="C10" s="323" t="s">
        <v>1</v>
      </c>
      <c r="D10" s="327"/>
      <c r="E10" s="289" t="s">
        <v>14</v>
      </c>
      <c r="F10" s="297"/>
      <c r="G10" s="327"/>
      <c r="H10" s="289" t="s">
        <v>13</v>
      </c>
      <c r="I10" s="297"/>
      <c r="J10" s="327"/>
      <c r="K10" s="289" t="s">
        <v>15</v>
      </c>
      <c r="L10" s="297"/>
      <c r="M10" s="327"/>
      <c r="N10" s="289" t="s">
        <v>16</v>
      </c>
      <c r="O10" s="297"/>
      <c r="P10" s="326"/>
    </row>
    <row r="11" spans="1:16" outlineLevel="1">
      <c r="A11" s="298" t="s">
        <v>323</v>
      </c>
      <c r="B11" s="299">
        <f t="shared" ref="B11:B18" si="0">SUM(E11,H11,K11,N11)</f>
        <v>0</v>
      </c>
      <c r="C11" s="300">
        <f t="shared" ref="C11:C18" si="1">IFERROR(B11/B$20, 0)</f>
        <v>0</v>
      </c>
      <c r="E11" s="107">
        <f>SUM('Personnel Costs'!H25)</f>
        <v>0</v>
      </c>
      <c r="H11" s="107"/>
      <c r="K11" s="107"/>
      <c r="N11" s="107"/>
      <c r="O11" s="105"/>
      <c r="P11" s="316" t="s">
        <v>320</v>
      </c>
    </row>
    <row r="12" spans="1:16" outlineLevel="1">
      <c r="A12" s="298" t="s">
        <v>324</v>
      </c>
      <c r="B12" s="299">
        <f t="shared" si="0"/>
        <v>0</v>
      </c>
      <c r="C12" s="300">
        <f t="shared" si="1"/>
        <v>0</v>
      </c>
      <c r="E12" s="107"/>
      <c r="H12" s="107">
        <f>SUM('Personnel Costs'!H42)</f>
        <v>0</v>
      </c>
      <c r="K12" s="107"/>
      <c r="N12" s="107"/>
      <c r="O12" s="105"/>
      <c r="P12" s="316" t="s">
        <v>320</v>
      </c>
    </row>
    <row r="13" spans="1:16" outlineLevel="1">
      <c r="A13" s="298" t="s">
        <v>325</v>
      </c>
      <c r="B13" s="299">
        <f t="shared" si="0"/>
        <v>0</v>
      </c>
      <c r="C13" s="300">
        <f>IFERROR(B13/B$20, 0)</f>
        <v>0</v>
      </c>
      <c r="E13" s="107"/>
      <c r="H13" s="107"/>
      <c r="K13" s="107">
        <f>SUM('Personnel Costs'!H59)</f>
        <v>0</v>
      </c>
      <c r="N13" s="107"/>
      <c r="O13" s="105"/>
      <c r="P13" s="316" t="s">
        <v>320</v>
      </c>
    </row>
    <row r="14" spans="1:16" outlineLevel="1">
      <c r="A14" s="298" t="s">
        <v>322</v>
      </c>
      <c r="B14" s="299">
        <f t="shared" si="0"/>
        <v>0</v>
      </c>
      <c r="C14" s="300">
        <f>IFERROR(B14/B$20, 0)</f>
        <v>0</v>
      </c>
      <c r="E14" s="107"/>
      <c r="H14" s="107"/>
      <c r="K14" s="107"/>
      <c r="N14" s="107">
        <f>SUM('Personnel Costs'!H76)</f>
        <v>0</v>
      </c>
      <c r="O14" s="105"/>
      <c r="P14" s="316" t="s">
        <v>320</v>
      </c>
    </row>
    <row r="15" spans="1:16" outlineLevel="1">
      <c r="A15" s="301" t="s">
        <v>8</v>
      </c>
      <c r="B15" s="299">
        <f t="shared" si="0"/>
        <v>0</v>
      </c>
      <c r="C15" s="300">
        <f t="shared" si="1"/>
        <v>0</v>
      </c>
      <c r="E15" s="108"/>
      <c r="H15" s="108"/>
      <c r="K15" s="108"/>
      <c r="N15" s="108"/>
      <c r="O15" s="105"/>
      <c r="P15" s="316" t="s">
        <v>321</v>
      </c>
    </row>
    <row r="16" spans="1:16" outlineLevel="1">
      <c r="A16" s="301" t="s">
        <v>8</v>
      </c>
      <c r="B16" s="299">
        <f t="shared" si="0"/>
        <v>0</v>
      </c>
      <c r="C16" s="300">
        <f t="shared" si="1"/>
        <v>0</v>
      </c>
      <c r="E16" s="108"/>
      <c r="H16" s="108"/>
      <c r="K16" s="108"/>
      <c r="N16" s="108"/>
      <c r="O16" s="105"/>
      <c r="P16" s="316" t="s">
        <v>321</v>
      </c>
    </row>
    <row r="17" spans="1:16" outlineLevel="1">
      <c r="A17" s="301" t="s">
        <v>8</v>
      </c>
      <c r="B17" s="299">
        <f t="shared" si="0"/>
        <v>0</v>
      </c>
      <c r="C17" s="300">
        <f>IFERROR(B17/B$20, 0)</f>
        <v>0</v>
      </c>
      <c r="E17" s="108"/>
      <c r="H17" s="108"/>
      <c r="K17" s="108"/>
      <c r="N17" s="108"/>
      <c r="O17" s="105"/>
      <c r="P17" s="316" t="s">
        <v>321</v>
      </c>
    </row>
    <row r="18" spans="1:16" outlineLevel="1">
      <c r="A18" s="301" t="s">
        <v>8</v>
      </c>
      <c r="B18" s="299">
        <f t="shared" si="0"/>
        <v>0</v>
      </c>
      <c r="C18" s="300">
        <f t="shared" si="1"/>
        <v>0</v>
      </c>
      <c r="E18" s="108"/>
      <c r="H18" s="108"/>
      <c r="K18" s="108"/>
      <c r="N18" s="108"/>
      <c r="O18" s="105"/>
      <c r="P18" s="316" t="s">
        <v>321</v>
      </c>
    </row>
    <row r="19" spans="1:16" ht="11" customHeight="1" outlineLevel="1">
      <c r="A19" s="302" t="s">
        <v>532</v>
      </c>
      <c r="B19" s="303"/>
      <c r="C19" s="304"/>
      <c r="E19" s="290"/>
      <c r="H19" s="290"/>
      <c r="K19" s="290"/>
      <c r="N19" s="290"/>
      <c r="O19" s="105"/>
      <c r="P19" s="148"/>
    </row>
    <row r="20" spans="1:16" s="191" customFormat="1" ht="19">
      <c r="A20" s="305" t="s">
        <v>326</v>
      </c>
      <c r="B20" s="306">
        <f>SUM(B11:B19)</f>
        <v>0</v>
      </c>
      <c r="C20" s="307">
        <f>IFERROR(B20/B$57, 0)</f>
        <v>0</v>
      </c>
      <c r="D20" s="190"/>
      <c r="E20" s="291">
        <f>SUM(E11:E19)</f>
        <v>0</v>
      </c>
      <c r="F20" s="320">
        <f>IFERROR(E20/E$57, 0)</f>
        <v>0</v>
      </c>
      <c r="G20" s="190"/>
      <c r="H20" s="291">
        <f>SUM(H11:H19)</f>
        <v>0</v>
      </c>
      <c r="I20" s="320">
        <f>IFERROR(H20/H$57, 0)</f>
        <v>0</v>
      </c>
      <c r="J20" s="190"/>
      <c r="K20" s="291">
        <f>SUM(K11:K19)</f>
        <v>0</v>
      </c>
      <c r="L20" s="320">
        <f>IFERROR(K20/K$57, 0)</f>
        <v>0</v>
      </c>
      <c r="M20" s="190"/>
      <c r="N20" s="291">
        <f>SUM(N11:N19)</f>
        <v>0</v>
      </c>
      <c r="O20" s="320">
        <f>IFERROR(N20/N$57, 0)</f>
        <v>0</v>
      </c>
      <c r="P20" s="317"/>
    </row>
    <row r="21" spans="1:16" outlineLevel="1">
      <c r="A21" s="308" t="s">
        <v>8</v>
      </c>
      <c r="B21" s="299">
        <f t="shared" ref="B21:B26" si="2">SUM(E21,H21,K21,N21)</f>
        <v>0</v>
      </c>
      <c r="C21" s="300">
        <f>IFERROR(B21/B$28, 0)</f>
        <v>0</v>
      </c>
      <c r="E21" s="149"/>
      <c r="H21" s="149"/>
      <c r="K21" s="149">
        <v>0</v>
      </c>
      <c r="N21" s="149"/>
      <c r="O21" s="105"/>
      <c r="P21" s="318" t="s">
        <v>321</v>
      </c>
    </row>
    <row r="22" spans="1:16" outlineLevel="1">
      <c r="A22" s="308" t="s">
        <v>8</v>
      </c>
      <c r="B22" s="299">
        <f t="shared" si="2"/>
        <v>0</v>
      </c>
      <c r="C22" s="300">
        <f t="shared" ref="C22:C26" si="3">IFERROR(B22/B$28, 0)</f>
        <v>0</v>
      </c>
      <c r="E22" s="149"/>
      <c r="H22" s="149"/>
      <c r="K22" s="149"/>
      <c r="N22" s="149"/>
      <c r="O22" s="105"/>
      <c r="P22" s="318" t="s">
        <v>321</v>
      </c>
    </row>
    <row r="23" spans="1:16" outlineLevel="1">
      <c r="A23" s="308" t="s">
        <v>8</v>
      </c>
      <c r="B23" s="299">
        <f t="shared" si="2"/>
        <v>0</v>
      </c>
      <c r="C23" s="300">
        <f t="shared" si="3"/>
        <v>0</v>
      </c>
      <c r="E23" s="149"/>
      <c r="H23" s="149"/>
      <c r="K23" s="149"/>
      <c r="N23" s="149"/>
      <c r="O23" s="105"/>
      <c r="P23" s="318" t="s">
        <v>321</v>
      </c>
    </row>
    <row r="24" spans="1:16" outlineLevel="1">
      <c r="A24" s="308" t="s">
        <v>8</v>
      </c>
      <c r="B24" s="299">
        <f t="shared" si="2"/>
        <v>0</v>
      </c>
      <c r="C24" s="300">
        <f t="shared" si="3"/>
        <v>0</v>
      </c>
      <c r="E24" s="149"/>
      <c r="H24" s="149"/>
      <c r="K24" s="149"/>
      <c r="N24" s="149"/>
      <c r="O24" s="105"/>
      <c r="P24" s="318" t="s">
        <v>321</v>
      </c>
    </row>
    <row r="25" spans="1:16" outlineLevel="1">
      <c r="A25" s="308" t="s">
        <v>8</v>
      </c>
      <c r="B25" s="299">
        <f t="shared" si="2"/>
        <v>0</v>
      </c>
      <c r="C25" s="300">
        <f t="shared" si="3"/>
        <v>0</v>
      </c>
      <c r="E25" s="149"/>
      <c r="H25" s="149"/>
      <c r="K25" s="149"/>
      <c r="N25" s="149"/>
      <c r="O25" s="105"/>
      <c r="P25" s="318" t="s">
        <v>321</v>
      </c>
    </row>
    <row r="26" spans="1:16" outlineLevel="1">
      <c r="A26" s="308" t="s">
        <v>8</v>
      </c>
      <c r="B26" s="299">
        <f t="shared" si="2"/>
        <v>0</v>
      </c>
      <c r="C26" s="300">
        <f t="shared" si="3"/>
        <v>0</v>
      </c>
      <c r="E26" s="149"/>
      <c r="H26" s="149"/>
      <c r="K26" s="149"/>
      <c r="N26" s="149"/>
      <c r="O26" s="105"/>
      <c r="P26" s="318" t="s">
        <v>321</v>
      </c>
    </row>
    <row r="27" spans="1:16" ht="11" customHeight="1" outlineLevel="1">
      <c r="A27" s="309" t="s">
        <v>563</v>
      </c>
      <c r="B27" s="303"/>
      <c r="C27" s="304"/>
      <c r="E27" s="150"/>
      <c r="H27" s="150"/>
      <c r="K27" s="150"/>
      <c r="N27" s="150"/>
      <c r="O27" s="105"/>
      <c r="P27" s="150"/>
    </row>
    <row r="28" spans="1:16" s="191" customFormat="1" ht="19">
      <c r="A28" s="310" t="s">
        <v>327</v>
      </c>
      <c r="B28" s="311">
        <f>SUM(B21:B27)</f>
        <v>0</v>
      </c>
      <c r="C28" s="312">
        <f>IFERROR(B28/B$57, 0)</f>
        <v>0</v>
      </c>
      <c r="D28" s="190"/>
      <c r="E28" s="292">
        <f>SUM(E21:E27)</f>
        <v>0</v>
      </c>
      <c r="F28" s="293"/>
      <c r="G28" s="190"/>
      <c r="H28" s="292">
        <f>SUM(H21:H27)</f>
        <v>0</v>
      </c>
      <c r="I28" s="293"/>
      <c r="J28" s="190"/>
      <c r="K28" s="292">
        <f>SUM(K21:K27)</f>
        <v>0</v>
      </c>
      <c r="L28" s="293"/>
      <c r="M28" s="190"/>
      <c r="N28" s="292">
        <f>SUM(N21:N27)</f>
        <v>0</v>
      </c>
      <c r="O28" s="293"/>
      <c r="P28" s="319"/>
    </row>
    <row r="29" spans="1:16" outlineLevel="1">
      <c r="A29" s="301" t="s">
        <v>330</v>
      </c>
      <c r="B29" s="299">
        <f>SUM(E29,H29,K29,N29)</f>
        <v>0</v>
      </c>
      <c r="C29" s="300">
        <f>IFERROR(B29/B$35, 0)</f>
        <v>0</v>
      </c>
      <c r="E29" s="108"/>
      <c r="H29" s="108"/>
      <c r="K29" s="108"/>
      <c r="N29" s="108"/>
      <c r="O29" s="105"/>
      <c r="P29" s="316" t="s">
        <v>328</v>
      </c>
    </row>
    <row r="30" spans="1:16" outlineLevel="1">
      <c r="A30" s="301" t="s">
        <v>331</v>
      </c>
      <c r="B30" s="299">
        <f>SUM(E30,H30,K30,N30)</f>
        <v>0</v>
      </c>
      <c r="C30" s="300">
        <f t="shared" ref="C30:C32" si="4">IFERROR(B30/B$35, 0)</f>
        <v>0</v>
      </c>
      <c r="E30" s="108"/>
      <c r="H30" s="108"/>
      <c r="K30" s="108"/>
      <c r="N30" s="108"/>
      <c r="O30" s="105"/>
      <c r="P30" s="316" t="s">
        <v>328</v>
      </c>
    </row>
    <row r="31" spans="1:16" outlineLevel="1">
      <c r="A31" s="301" t="s">
        <v>332</v>
      </c>
      <c r="B31" s="299">
        <f>SUM(E31,H31,K31,N31)</f>
        <v>0</v>
      </c>
      <c r="C31" s="300">
        <f t="shared" si="4"/>
        <v>0</v>
      </c>
      <c r="E31" s="108"/>
      <c r="H31" s="108"/>
      <c r="K31" s="108"/>
      <c r="N31" s="108"/>
      <c r="O31" s="105"/>
      <c r="P31" s="316" t="s">
        <v>328</v>
      </c>
    </row>
    <row r="32" spans="1:16" outlineLevel="1">
      <c r="A32" s="301" t="s">
        <v>333</v>
      </c>
      <c r="B32" s="299">
        <f>SUM(E32,H32,K32,N32)</f>
        <v>0</v>
      </c>
      <c r="C32" s="300">
        <f t="shared" si="4"/>
        <v>0</v>
      </c>
      <c r="E32" s="108"/>
      <c r="H32" s="108"/>
      <c r="K32" s="108"/>
      <c r="N32" s="108"/>
      <c r="O32" s="105"/>
      <c r="P32" s="316" t="s">
        <v>328</v>
      </c>
    </row>
    <row r="33" spans="1:16" outlineLevel="1">
      <c r="A33" s="301"/>
      <c r="B33" s="299">
        <f>SUM(E33,H33,K33,N33)</f>
        <v>0</v>
      </c>
      <c r="C33" s="300">
        <f>IFERROR(B33/B$35, 0)</f>
        <v>0</v>
      </c>
      <c r="E33" s="108"/>
      <c r="H33" s="108"/>
      <c r="K33" s="108"/>
      <c r="N33" s="108"/>
      <c r="O33" s="105"/>
      <c r="P33" s="316" t="s">
        <v>329</v>
      </c>
    </row>
    <row r="34" spans="1:16" ht="11" customHeight="1" outlineLevel="1">
      <c r="A34" s="302" t="s">
        <v>564</v>
      </c>
      <c r="B34" s="303"/>
      <c r="C34" s="304"/>
      <c r="E34" s="148"/>
      <c r="H34" s="148"/>
      <c r="K34" s="148"/>
      <c r="N34" s="148"/>
      <c r="O34" s="105"/>
      <c r="P34" s="148"/>
    </row>
    <row r="35" spans="1:16" s="191" customFormat="1" ht="19">
      <c r="A35" s="305" t="s">
        <v>5</v>
      </c>
      <c r="B35" s="306">
        <f>SUM(B29:B34)</f>
        <v>0</v>
      </c>
      <c r="C35" s="307">
        <f>IFERROR(B35/B$57, 0)</f>
        <v>0</v>
      </c>
      <c r="D35" s="190"/>
      <c r="E35" s="291">
        <f>SUM(E29:E34)</f>
        <v>0</v>
      </c>
      <c r="F35" s="320"/>
      <c r="G35" s="190"/>
      <c r="H35" s="291">
        <f>SUM(H29:H34)</f>
        <v>0</v>
      </c>
      <c r="I35" s="320"/>
      <c r="J35" s="190"/>
      <c r="K35" s="291">
        <f>SUM(K29:K34)</f>
        <v>0</v>
      </c>
      <c r="L35" s="320"/>
      <c r="M35" s="190"/>
      <c r="N35" s="291">
        <f>SUM(N29:N34)</f>
        <v>0</v>
      </c>
      <c r="O35" s="320"/>
      <c r="P35" s="317"/>
    </row>
    <row r="36" spans="1:16" outlineLevel="1">
      <c r="A36" s="308" t="s">
        <v>8</v>
      </c>
      <c r="B36" s="299">
        <f>SUM(E36,H36,K36,N36)</f>
        <v>0</v>
      </c>
      <c r="C36" s="300">
        <f>IFERROR(B36/B$42, 0)</f>
        <v>0</v>
      </c>
      <c r="E36" s="149"/>
      <c r="H36" s="149"/>
      <c r="K36" s="149"/>
      <c r="N36" s="149"/>
      <c r="O36" s="105"/>
      <c r="P36" s="318" t="s">
        <v>328</v>
      </c>
    </row>
    <row r="37" spans="1:16" outlineLevel="1">
      <c r="A37" s="308" t="s">
        <v>8</v>
      </c>
      <c r="B37" s="299">
        <f>SUM(E37,H37,K37,N37)</f>
        <v>0</v>
      </c>
      <c r="C37" s="300">
        <f t="shared" ref="C37:C40" si="5">IFERROR(B37/B$42, 0)</f>
        <v>0</v>
      </c>
      <c r="E37" s="149"/>
      <c r="H37" s="149"/>
      <c r="K37" s="149"/>
      <c r="N37" s="149"/>
      <c r="O37" s="105"/>
      <c r="P37" s="318" t="s">
        <v>328</v>
      </c>
    </row>
    <row r="38" spans="1:16" outlineLevel="1">
      <c r="A38" s="308" t="s">
        <v>8</v>
      </c>
      <c r="B38" s="299">
        <f>SUM(E38,H38,K38,N38)</f>
        <v>0</v>
      </c>
      <c r="C38" s="300">
        <f t="shared" si="5"/>
        <v>0</v>
      </c>
      <c r="E38" s="149"/>
      <c r="H38" s="149"/>
      <c r="K38" s="149"/>
      <c r="N38" s="149"/>
      <c r="O38" s="105"/>
      <c r="P38" s="318" t="s">
        <v>328</v>
      </c>
    </row>
    <row r="39" spans="1:16" outlineLevel="1">
      <c r="A39" s="308" t="s">
        <v>8</v>
      </c>
      <c r="B39" s="299">
        <f>SUM(E39,H39,K39,N39)</f>
        <v>0</v>
      </c>
      <c r="C39" s="300">
        <f t="shared" si="5"/>
        <v>0</v>
      </c>
      <c r="E39" s="149"/>
      <c r="H39" s="149"/>
      <c r="K39" s="149"/>
      <c r="N39" s="149"/>
      <c r="O39" s="105"/>
      <c r="P39" s="318" t="s">
        <v>328</v>
      </c>
    </row>
    <row r="40" spans="1:16" outlineLevel="1">
      <c r="A40" s="308" t="s">
        <v>8</v>
      </c>
      <c r="B40" s="299">
        <f>SUM(E40,H40,K40,N40)</f>
        <v>0</v>
      </c>
      <c r="C40" s="300">
        <f t="shared" si="5"/>
        <v>0</v>
      </c>
      <c r="E40" s="149"/>
      <c r="H40" s="149"/>
      <c r="K40" s="149"/>
      <c r="N40" s="149"/>
      <c r="O40" s="105"/>
      <c r="P40" s="318" t="s">
        <v>329</v>
      </c>
    </row>
    <row r="41" spans="1:16" ht="11" customHeight="1" outlineLevel="1">
      <c r="A41" s="309" t="s">
        <v>565</v>
      </c>
      <c r="B41" s="303"/>
      <c r="C41" s="304"/>
      <c r="E41" s="150"/>
      <c r="H41" s="150"/>
      <c r="K41" s="150"/>
      <c r="N41" s="150"/>
      <c r="O41" s="105"/>
      <c r="P41" s="150"/>
    </row>
    <row r="42" spans="1:16" s="191" customFormat="1" ht="19">
      <c r="A42" s="310" t="s">
        <v>334</v>
      </c>
      <c r="B42" s="311">
        <f>SUM(B36:B41)</f>
        <v>0</v>
      </c>
      <c r="C42" s="312">
        <f>IFERROR(B42/B$57, 0)</f>
        <v>0</v>
      </c>
      <c r="D42" s="190"/>
      <c r="E42" s="292">
        <f>SUM(E36:E41)</f>
        <v>0</v>
      </c>
      <c r="F42" s="293"/>
      <c r="G42" s="190"/>
      <c r="H42" s="292">
        <f>SUM(H36:H41)</f>
        <v>0</v>
      </c>
      <c r="I42" s="293"/>
      <c r="J42" s="190"/>
      <c r="K42" s="292">
        <f>SUM(K36:K41)</f>
        <v>0</v>
      </c>
      <c r="L42" s="293"/>
      <c r="M42" s="190"/>
      <c r="N42" s="292">
        <f>SUM(N36:N41)</f>
        <v>0</v>
      </c>
      <c r="O42" s="293"/>
      <c r="P42" s="319"/>
    </row>
    <row r="43" spans="1:16" outlineLevel="1">
      <c r="A43" s="301" t="s">
        <v>368</v>
      </c>
      <c r="B43" s="299">
        <f t="shared" ref="B43:B48" si="6">SUM(E43,H43,K43,N43)</f>
        <v>0</v>
      </c>
      <c r="C43" s="300">
        <f>IFERROR(B43/B$50, 0)</f>
        <v>0</v>
      </c>
      <c r="E43" s="108"/>
      <c r="H43" s="108"/>
      <c r="K43" s="108"/>
      <c r="N43" s="108"/>
      <c r="O43" s="105"/>
      <c r="P43" s="316" t="s">
        <v>335</v>
      </c>
    </row>
    <row r="44" spans="1:16" outlineLevel="1">
      <c r="A44" s="301" t="s">
        <v>369</v>
      </c>
      <c r="B44" s="299">
        <f t="shared" si="6"/>
        <v>0</v>
      </c>
      <c r="C44" s="300">
        <f t="shared" ref="C44:C48" si="7">IFERROR(B44/B$50, 0)</f>
        <v>0</v>
      </c>
      <c r="E44" s="108"/>
      <c r="H44" s="108"/>
      <c r="K44" s="108"/>
      <c r="N44" s="108"/>
      <c r="O44" s="105"/>
      <c r="P44" s="316" t="s">
        <v>336</v>
      </c>
    </row>
    <row r="45" spans="1:16" outlineLevel="1">
      <c r="A45" s="301" t="s">
        <v>8</v>
      </c>
      <c r="B45" s="299">
        <f t="shared" si="6"/>
        <v>0</v>
      </c>
      <c r="C45" s="300">
        <f t="shared" si="7"/>
        <v>0</v>
      </c>
      <c r="E45" s="108"/>
      <c r="H45" s="108"/>
      <c r="K45" s="108"/>
      <c r="N45" s="108"/>
      <c r="O45" s="105"/>
      <c r="P45" s="316" t="s">
        <v>336</v>
      </c>
    </row>
    <row r="46" spans="1:16" outlineLevel="1">
      <c r="A46" s="301" t="s">
        <v>8</v>
      </c>
      <c r="B46" s="299">
        <f t="shared" si="6"/>
        <v>0</v>
      </c>
      <c r="C46" s="300">
        <f t="shared" si="7"/>
        <v>0</v>
      </c>
      <c r="E46" s="108"/>
      <c r="H46" s="108"/>
      <c r="K46" s="108"/>
      <c r="N46" s="108"/>
      <c r="O46" s="105"/>
      <c r="P46" s="316" t="s">
        <v>336</v>
      </c>
    </row>
    <row r="47" spans="1:16" outlineLevel="1">
      <c r="A47" s="301" t="s">
        <v>8</v>
      </c>
      <c r="B47" s="299">
        <f t="shared" si="6"/>
        <v>0</v>
      </c>
      <c r="C47" s="300">
        <f t="shared" si="7"/>
        <v>0</v>
      </c>
      <c r="E47" s="108"/>
      <c r="H47" s="108"/>
      <c r="K47" s="108"/>
      <c r="N47" s="108"/>
      <c r="O47" s="105"/>
      <c r="P47" s="316" t="s">
        <v>336</v>
      </c>
    </row>
    <row r="48" spans="1:16" outlineLevel="1">
      <c r="A48" s="301" t="s">
        <v>8</v>
      </c>
      <c r="B48" s="299">
        <f t="shared" si="6"/>
        <v>0</v>
      </c>
      <c r="C48" s="300">
        <f t="shared" si="7"/>
        <v>0</v>
      </c>
      <c r="E48" s="108"/>
      <c r="H48" s="108"/>
      <c r="K48" s="108"/>
      <c r="N48" s="108"/>
      <c r="O48" s="105"/>
      <c r="P48" s="316" t="s">
        <v>336</v>
      </c>
    </row>
    <row r="49" spans="1:19" ht="11" customHeight="1" outlineLevel="1">
      <c r="A49" s="302" t="s">
        <v>566</v>
      </c>
      <c r="B49" s="303"/>
      <c r="C49" s="304"/>
      <c r="E49" s="148"/>
      <c r="H49" s="148"/>
      <c r="K49" s="148"/>
      <c r="N49" s="148"/>
      <c r="O49" s="105"/>
      <c r="P49" s="148"/>
    </row>
    <row r="50" spans="1:19" s="191" customFormat="1" ht="19">
      <c r="A50" s="313" t="s">
        <v>338</v>
      </c>
      <c r="B50" s="314">
        <f>SUM(B43:B49)</f>
        <v>0</v>
      </c>
      <c r="C50" s="315">
        <f>IFERROR(B50/B$57, 0)</f>
        <v>0</v>
      </c>
      <c r="D50" s="190"/>
      <c r="E50" s="294">
        <f>SUM(E43:E49)</f>
        <v>0</v>
      </c>
      <c r="F50" s="320"/>
      <c r="G50" s="190"/>
      <c r="H50" s="294">
        <f>SUM(H43:H49)</f>
        <v>0</v>
      </c>
      <c r="I50" s="320"/>
      <c r="J50" s="190"/>
      <c r="K50" s="294">
        <f>SUM(K43:K49)</f>
        <v>0</v>
      </c>
      <c r="L50" s="320"/>
      <c r="M50" s="190"/>
      <c r="N50" s="294">
        <f>SUM(N43:N49)</f>
        <v>0</v>
      </c>
      <c r="O50" s="320"/>
      <c r="P50" s="317" t="s">
        <v>337</v>
      </c>
    </row>
    <row r="51" spans="1:19" s="179" customFormat="1" ht="8" customHeight="1"/>
    <row r="52" spans="1:19" s="191" customFormat="1" ht="19">
      <c r="A52" s="192" t="s">
        <v>339</v>
      </c>
      <c r="B52" s="193">
        <f>SUM(B20,B28,B35,B42,B50)</f>
        <v>0</v>
      </c>
      <c r="C52" s="194"/>
      <c r="D52" s="179"/>
      <c r="E52" s="193">
        <f>SUM(E20,E28,E35,E42,E50)</f>
        <v>0</v>
      </c>
      <c r="F52" s="195"/>
      <c r="G52" s="190"/>
      <c r="H52" s="193">
        <f>SUM(H20,H28,H35,H42,H50)</f>
        <v>0</v>
      </c>
      <c r="I52" s="195"/>
      <c r="J52" s="190"/>
      <c r="K52" s="193">
        <f>SUM(K20,K28,K35,K42,K50)</f>
        <v>0</v>
      </c>
      <c r="L52" s="195"/>
      <c r="M52" s="190"/>
      <c r="N52" s="193">
        <f>SUM(N20,N28,N35,N42,N50)</f>
        <v>0</v>
      </c>
      <c r="O52" s="190"/>
      <c r="P52" s="196"/>
    </row>
    <row r="53" spans="1:19" s="202" customFormat="1">
      <c r="A53" s="197" t="s">
        <v>340</v>
      </c>
      <c r="B53" s="198">
        <f>SUM(E53,H53,K53,N53)</f>
        <v>0</v>
      </c>
      <c r="C53" s="199"/>
      <c r="D53" s="179"/>
      <c r="E53" s="198">
        <f>-E42</f>
        <v>0</v>
      </c>
      <c r="F53" s="200"/>
      <c r="G53" s="179"/>
      <c r="H53" s="198">
        <f>-H42</f>
        <v>0</v>
      </c>
      <c r="I53" s="200"/>
      <c r="J53" s="179"/>
      <c r="K53" s="198">
        <f>-K42</f>
        <v>0</v>
      </c>
      <c r="L53" s="200"/>
      <c r="M53" s="179"/>
      <c r="N53" s="198">
        <f>-N42</f>
        <v>0</v>
      </c>
      <c r="O53" s="179"/>
      <c r="P53" s="201"/>
    </row>
    <row r="54" spans="1:19" s="191" customFormat="1" ht="19">
      <c r="A54" s="192" t="s">
        <v>341</v>
      </c>
      <c r="B54" s="193">
        <f>SUM(B52:B53)</f>
        <v>0</v>
      </c>
      <c r="C54" s="194">
        <v>0.8</v>
      </c>
      <c r="D54" s="179"/>
      <c r="E54" s="193">
        <f>SUM(E52:E53)</f>
        <v>0</v>
      </c>
      <c r="F54" s="195"/>
      <c r="G54" s="190"/>
      <c r="H54" s="193">
        <f>SUM(H52:H53)</f>
        <v>0</v>
      </c>
      <c r="I54" s="195"/>
      <c r="J54" s="190"/>
      <c r="K54" s="193">
        <f>SUM(K52:K53)</f>
        <v>0</v>
      </c>
      <c r="L54" s="195"/>
      <c r="M54" s="190"/>
      <c r="N54" s="193">
        <f>SUM(N52:N53)</f>
        <v>0</v>
      </c>
      <c r="O54" s="190"/>
      <c r="P54" s="196"/>
    </row>
    <row r="55" spans="1:19" s="179" customFormat="1" ht="5" customHeight="1">
      <c r="B55" s="203"/>
      <c r="C55" s="204"/>
      <c r="E55" s="203"/>
      <c r="F55" s="181"/>
      <c r="H55" s="203"/>
      <c r="I55" s="181"/>
      <c r="K55" s="203"/>
      <c r="L55" s="181"/>
      <c r="N55" s="203"/>
    </row>
    <row r="56" spans="1:19" s="202" customFormat="1">
      <c r="A56" s="197" t="s">
        <v>298</v>
      </c>
      <c r="B56" s="198">
        <f>B54/0.8*0.2</f>
        <v>0</v>
      </c>
      <c r="C56" s="199">
        <v>0.2</v>
      </c>
      <c r="D56" s="179"/>
      <c r="E56" s="198">
        <f>E54/0.8*0.2</f>
        <v>0</v>
      </c>
      <c r="F56" s="181"/>
      <c r="G56" s="179"/>
      <c r="H56" s="198">
        <f>H54/0.8*0.2</f>
        <v>0</v>
      </c>
      <c r="I56" s="181"/>
      <c r="J56" s="179"/>
      <c r="K56" s="198">
        <f>K54/0.8*0.2</f>
        <v>0</v>
      </c>
      <c r="L56" s="181"/>
      <c r="M56" s="179"/>
      <c r="N56" s="198">
        <f>N54/0.8*0.2</f>
        <v>0</v>
      </c>
      <c r="O56" s="179"/>
      <c r="P56" s="205"/>
    </row>
    <row r="57" spans="1:19" s="211" customFormat="1" ht="20">
      <c r="A57" s="206" t="s">
        <v>342</v>
      </c>
      <c r="B57" s="207">
        <f>SUM(B56,B54)</f>
        <v>0</v>
      </c>
      <c r="C57" s="208">
        <v>1</v>
      </c>
      <c r="D57" s="209"/>
      <c r="E57" s="207">
        <f>SUM(E56,E54)</f>
        <v>0</v>
      </c>
      <c r="F57" s="209"/>
      <c r="G57" s="209"/>
      <c r="H57" s="207">
        <f>SUM(H56,H54)</f>
        <v>0</v>
      </c>
      <c r="I57" s="209"/>
      <c r="J57" s="209"/>
      <c r="K57" s="207">
        <f>SUM(K56,K54)</f>
        <v>0</v>
      </c>
      <c r="L57" s="209"/>
      <c r="M57" s="209"/>
      <c r="N57" s="207">
        <f>SUM(N56,N54)</f>
        <v>0</v>
      </c>
      <c r="O57" s="209"/>
      <c r="P57" s="210"/>
    </row>
    <row r="59" spans="1:19" s="179" customFormat="1" ht="19" collapsed="1">
      <c r="A59" s="192" t="s">
        <v>343</v>
      </c>
      <c r="B59" s="212"/>
      <c r="C59" s="213"/>
      <c r="E59" s="203"/>
      <c r="F59" s="181"/>
      <c r="H59" s="203"/>
      <c r="I59" s="181"/>
      <c r="K59" s="203"/>
      <c r="L59" s="181"/>
      <c r="N59" s="203"/>
      <c r="R59" s="214"/>
      <c r="S59" s="215"/>
    </row>
    <row r="60" spans="1:19" s="202" customFormat="1">
      <c r="A60" s="197" t="s">
        <v>344</v>
      </c>
      <c r="B60" s="198">
        <f>SUM(B57)</f>
        <v>0</v>
      </c>
      <c r="C60" s="199">
        <v>1</v>
      </c>
      <c r="E60" s="198">
        <f>SUM(E57:E57)</f>
        <v>0</v>
      </c>
      <c r="F60" s="216">
        <v>1</v>
      </c>
      <c r="H60" s="198">
        <f>SUM(H57:H57)</f>
        <v>0</v>
      </c>
      <c r="I60" s="216">
        <v>1</v>
      </c>
      <c r="K60" s="198">
        <f>SUM(K57:K57)</f>
        <v>0</v>
      </c>
      <c r="L60" s="216">
        <v>1</v>
      </c>
      <c r="N60" s="198">
        <f>SUM(N57:N57)</f>
        <v>0</v>
      </c>
      <c r="O60" s="216">
        <v>1</v>
      </c>
    </row>
    <row r="61" spans="1:19" s="190" customFormat="1" ht="24" customHeight="1">
      <c r="A61" s="217" t="s">
        <v>345</v>
      </c>
      <c r="B61" s="218">
        <f>B60*50%</f>
        <v>0</v>
      </c>
      <c r="C61" s="219">
        <f>IFERROR(B61/B$60, 0)</f>
        <v>0</v>
      </c>
      <c r="D61" s="191"/>
      <c r="E61" s="218">
        <f>E60*50%</f>
        <v>0</v>
      </c>
      <c r="F61" s="219">
        <f>IFERROR(E61/E$60, 0)</f>
        <v>0</v>
      </c>
      <c r="G61" s="191"/>
      <c r="H61" s="218">
        <f>H60*50%</f>
        <v>0</v>
      </c>
      <c r="I61" s="219">
        <f>IFERROR(H61/H$60, 0)</f>
        <v>0</v>
      </c>
      <c r="J61" s="191"/>
      <c r="K61" s="218">
        <f>K60*50%</f>
        <v>0</v>
      </c>
      <c r="L61" s="219">
        <f>IFERROR(K61/K$60, 0)</f>
        <v>0</v>
      </c>
      <c r="M61" s="191"/>
      <c r="N61" s="218">
        <f>N60*50%</f>
        <v>0</v>
      </c>
      <c r="O61" s="219">
        <f>IFERROR(N61/N$60, 0)</f>
        <v>0</v>
      </c>
    </row>
    <row r="62" spans="1:19" s="202" customFormat="1">
      <c r="A62" s="197" t="s">
        <v>346</v>
      </c>
      <c r="B62" s="198">
        <f>B60-B61</f>
        <v>0</v>
      </c>
      <c r="C62" s="199">
        <f>IFERROR(B62/B$60, 0)</f>
        <v>0</v>
      </c>
      <c r="E62" s="198">
        <f>E60-E61</f>
        <v>0</v>
      </c>
      <c r="F62" s="216">
        <f>IFERROR(E62/E$60, 0)</f>
        <v>0</v>
      </c>
      <c r="H62" s="198">
        <f>H60-H61</f>
        <v>0</v>
      </c>
      <c r="I62" s="216">
        <f>IFERROR(H62/H$60, 0)</f>
        <v>0</v>
      </c>
      <c r="K62" s="198">
        <f>K60-K61</f>
        <v>0</v>
      </c>
      <c r="L62" s="216">
        <f>IFERROR(K62/K$60, 0)</f>
        <v>0</v>
      </c>
      <c r="N62" s="198">
        <f>N60-N61</f>
        <v>0</v>
      </c>
      <c r="O62" s="216">
        <f>IFERROR(N62/N$60, 0)</f>
        <v>0</v>
      </c>
    </row>
    <row r="63" spans="1:19">
      <c r="B63" s="95"/>
      <c r="C63" s="95"/>
      <c r="E63" s="95"/>
      <c r="H63" s="95"/>
      <c r="K63" s="95"/>
      <c r="N63" s="95"/>
      <c r="O63" s="105"/>
    </row>
    <row r="64" spans="1:19" s="179" customFormat="1" ht="19">
      <c r="A64" s="220" t="s">
        <v>347</v>
      </c>
      <c r="B64" s="221"/>
      <c r="C64" s="222"/>
      <c r="F64" s="181"/>
      <c r="I64" s="181"/>
      <c r="L64" s="181"/>
      <c r="O64" s="181"/>
    </row>
    <row r="65" spans="1:19" s="180" customFormat="1" ht="19">
      <c r="A65" s="220" t="s">
        <v>18</v>
      </c>
      <c r="B65" s="223">
        <f>SUM(B66:B67)</f>
        <v>0</v>
      </c>
      <c r="C65" s="224">
        <f>SUM(C66:C67)</f>
        <v>0</v>
      </c>
      <c r="D65" s="179"/>
      <c r="E65" s="223">
        <f>SUM(E66:E67)</f>
        <v>0</v>
      </c>
      <c r="F65" s="225">
        <f>SUM(F66:F67)</f>
        <v>0</v>
      </c>
      <c r="G65" s="179"/>
      <c r="H65" s="223">
        <f>SUM(H66:H67)</f>
        <v>0</v>
      </c>
      <c r="I65" s="225">
        <f>SUM(I66:I67)</f>
        <v>0</v>
      </c>
      <c r="J65" s="179"/>
      <c r="K65" s="223">
        <f>SUM(K66:K67)</f>
        <v>0</v>
      </c>
      <c r="L65" s="225">
        <f>SUM(L66:L67)</f>
        <v>0</v>
      </c>
      <c r="M65" s="179"/>
      <c r="N65" s="223">
        <f>SUM(N66:N67)</f>
        <v>0</v>
      </c>
      <c r="O65" s="225">
        <f>SUM(O66:O67)</f>
        <v>0</v>
      </c>
      <c r="P65" s="179"/>
      <c r="Q65" s="179"/>
      <c r="R65" s="179"/>
      <c r="S65" s="179"/>
    </row>
    <row r="66" spans="1:19" s="179" customFormat="1">
      <c r="A66" s="226" t="s">
        <v>2</v>
      </c>
      <c r="B66" s="227">
        <f>SUM(B56)</f>
        <v>0</v>
      </c>
      <c r="C66" s="228">
        <f>IFERROR(B66/B$60, 0)</f>
        <v>0</v>
      </c>
      <c r="E66" s="227">
        <f>SUM(E56:E56)</f>
        <v>0</v>
      </c>
      <c r="F66" s="229">
        <f>IFERROR(E66/E$60, 0)</f>
        <v>0</v>
      </c>
      <c r="H66" s="227">
        <f>SUM(H56:H56)</f>
        <v>0</v>
      </c>
      <c r="I66" s="229">
        <f>IFERROR(H66/H$60, 0)</f>
        <v>0</v>
      </c>
      <c r="K66" s="227">
        <f>SUM(K56:K56)</f>
        <v>0</v>
      </c>
      <c r="L66" s="229">
        <f>IFERROR(K66/K$60, 0)</f>
        <v>0</v>
      </c>
      <c r="N66" s="227">
        <f>SUM(N56:N56)</f>
        <v>0</v>
      </c>
      <c r="O66" s="229">
        <f>IFERROR(N66/N$60, 0)</f>
        <v>0</v>
      </c>
    </row>
    <row r="67" spans="1:19" s="180" customFormat="1">
      <c r="A67" s="230" t="s">
        <v>348</v>
      </c>
      <c r="B67" s="221">
        <f>B62-B66</f>
        <v>0</v>
      </c>
      <c r="C67" s="222">
        <f>IFERROR(B67/B$60, 0)</f>
        <v>0</v>
      </c>
      <c r="D67" s="179"/>
      <c r="E67" s="221">
        <f>E62-E66</f>
        <v>0</v>
      </c>
      <c r="F67" s="231">
        <f>IFERROR(E67/E$60, 0)</f>
        <v>0</v>
      </c>
      <c r="G67" s="179"/>
      <c r="H67" s="221">
        <f>H62-H66</f>
        <v>0</v>
      </c>
      <c r="I67" s="231">
        <f>IFERROR(H67/H$60, 0)</f>
        <v>0</v>
      </c>
      <c r="J67" s="179"/>
      <c r="K67" s="221">
        <f>K62-K66</f>
        <v>0</v>
      </c>
      <c r="L67" s="231">
        <f>IFERROR(K67/K$60, 0)</f>
        <v>0</v>
      </c>
      <c r="M67" s="179"/>
      <c r="N67" s="221">
        <f>N62-N66</f>
        <v>0</v>
      </c>
      <c r="O67" s="231">
        <f>IFERROR(N67/N$60, 0)</f>
        <v>0</v>
      </c>
      <c r="P67" s="179"/>
      <c r="Q67" s="179"/>
      <c r="R67" s="179"/>
      <c r="S67" s="179"/>
    </row>
    <row r="68" spans="1:19" s="118" customFormat="1" ht="11" outlineLevel="1">
      <c r="A68" s="130"/>
      <c r="B68" s="152">
        <f>SUM(E68,H68,K68,N68)</f>
        <v>0</v>
      </c>
      <c r="E68" s="131"/>
      <c r="H68" s="131"/>
      <c r="K68" s="131"/>
      <c r="N68" s="131"/>
    </row>
    <row r="69" spans="1:19" s="118" customFormat="1" ht="11" outlineLevel="1">
      <c r="A69" s="130"/>
      <c r="B69" s="152">
        <f>SUM(E69,H69,K69,N69)</f>
        <v>0</v>
      </c>
      <c r="E69" s="131"/>
      <c r="H69" s="131"/>
      <c r="K69" s="131"/>
      <c r="N69" s="131"/>
    </row>
    <row r="70" spans="1:19" s="118" customFormat="1" ht="11" outlineLevel="1">
      <c r="A70" s="130"/>
      <c r="B70" s="152">
        <f>SUM(E70,H70,K70,N70)</f>
        <v>0</v>
      </c>
      <c r="E70" s="131"/>
      <c r="H70" s="131"/>
      <c r="K70" s="131"/>
      <c r="N70" s="131"/>
    </row>
    <row r="71" spans="1:19" s="118" customFormat="1" ht="11" outlineLevel="1">
      <c r="A71" s="130"/>
      <c r="B71" s="152"/>
      <c r="E71" s="131"/>
      <c r="H71" s="131"/>
      <c r="K71" s="131"/>
      <c r="N71" s="131"/>
    </row>
    <row r="72" spans="1:19" s="118" customFormat="1" ht="11" outlineLevel="1">
      <c r="A72" s="130"/>
      <c r="B72" s="152">
        <f>SUM(E72,H72,K72,N72)</f>
        <v>0</v>
      </c>
      <c r="E72" s="131"/>
      <c r="H72" s="131"/>
      <c r="K72" s="131"/>
      <c r="N72" s="131"/>
    </row>
    <row r="73" spans="1:19" s="118" customFormat="1" ht="11" outlineLevel="1">
      <c r="A73" s="130" t="s">
        <v>567</v>
      </c>
      <c r="B73" s="152">
        <f>SUM(E73,H73,K73,N73)</f>
        <v>0</v>
      </c>
      <c r="E73" s="131"/>
      <c r="H73" s="131"/>
      <c r="K73" s="131"/>
      <c r="N73" s="131"/>
    </row>
    <row r="74" spans="1:19">
      <c r="A74" s="153" t="s">
        <v>510</v>
      </c>
      <c r="B74" s="154">
        <f>SUM(B68:B73)</f>
        <v>0</v>
      </c>
      <c r="C74" s="118"/>
      <c r="D74" s="118"/>
      <c r="E74" s="154">
        <f>SUM(E68:E73)</f>
        <v>0</v>
      </c>
      <c r="F74" s="118"/>
      <c r="G74" s="118"/>
      <c r="H74" s="154">
        <f>SUM(H68:H73)</f>
        <v>0</v>
      </c>
      <c r="I74" s="118"/>
      <c r="J74" s="118"/>
      <c r="K74" s="154">
        <f>SUM(K68:K73)</f>
        <v>0</v>
      </c>
      <c r="M74" s="118"/>
      <c r="N74" s="154">
        <f>SUM(N68:N73)</f>
        <v>0</v>
      </c>
      <c r="O74" s="118"/>
    </row>
    <row r="75" spans="1:19" s="118" customFormat="1" ht="11" outlineLevel="1">
      <c r="A75" s="155"/>
      <c r="B75" s="152">
        <f>SUM(E75,H75,K75,N75)</f>
        <v>0</v>
      </c>
      <c r="E75" s="156"/>
      <c r="H75" s="156"/>
      <c r="K75" s="156"/>
      <c r="N75" s="156"/>
    </row>
    <row r="76" spans="1:19" s="118" customFormat="1" ht="11" outlineLevel="1">
      <c r="A76" s="155"/>
      <c r="B76" s="152">
        <f>SUM(E76,H76,K76,N76)</f>
        <v>0</v>
      </c>
      <c r="E76" s="156"/>
      <c r="H76" s="156"/>
      <c r="K76" s="156"/>
      <c r="N76" s="156"/>
    </row>
    <row r="77" spans="1:19" s="118" customFormat="1" ht="11" outlineLevel="1">
      <c r="A77" s="155"/>
      <c r="B77" s="152">
        <f>SUM(E77,H77,K77,N77)</f>
        <v>0</v>
      </c>
      <c r="E77" s="156"/>
      <c r="H77" s="156"/>
      <c r="K77" s="156"/>
      <c r="N77" s="156"/>
    </row>
    <row r="78" spans="1:19" s="118" customFormat="1" ht="11" outlineLevel="1">
      <c r="A78" s="155"/>
      <c r="B78" s="152"/>
      <c r="E78" s="156"/>
      <c r="H78" s="156"/>
      <c r="K78" s="156"/>
      <c r="N78" s="156"/>
    </row>
    <row r="79" spans="1:19" s="118" customFormat="1" ht="11" outlineLevel="1">
      <c r="A79" s="155"/>
      <c r="B79" s="152">
        <f>SUM(E79,H79,K79,N79)</f>
        <v>0</v>
      </c>
      <c r="E79" s="156"/>
      <c r="H79" s="156"/>
      <c r="K79" s="156"/>
      <c r="N79" s="156"/>
    </row>
    <row r="80" spans="1:19" s="118" customFormat="1" ht="11" outlineLevel="1">
      <c r="A80" s="155" t="s">
        <v>568</v>
      </c>
      <c r="B80" s="152">
        <f>SUM(E80,H80,K80,N80)</f>
        <v>0</v>
      </c>
      <c r="E80" s="156"/>
      <c r="H80" s="156"/>
      <c r="K80" s="156"/>
      <c r="N80" s="156"/>
    </row>
    <row r="81" spans="1:19">
      <c r="A81" s="157" t="s">
        <v>511</v>
      </c>
      <c r="B81" s="158">
        <f>SUM(B75:B80)</f>
        <v>0</v>
      </c>
      <c r="C81" s="118"/>
      <c r="D81" s="118"/>
      <c r="E81" s="158">
        <f>SUM(E75:E80)</f>
        <v>0</v>
      </c>
      <c r="F81" s="118"/>
      <c r="G81" s="118"/>
      <c r="H81" s="158">
        <f>SUM(H75:H80)</f>
        <v>0</v>
      </c>
      <c r="I81" s="118"/>
      <c r="J81" s="118"/>
      <c r="K81" s="158">
        <f>SUM(K75:K80)</f>
        <v>0</v>
      </c>
      <c r="M81" s="118"/>
      <c r="N81" s="158">
        <f>SUM(N75:N80)</f>
        <v>0</v>
      </c>
      <c r="O81" s="118"/>
    </row>
    <row r="82" spans="1:19" s="118" customFormat="1" ht="11" outlineLevel="1">
      <c r="A82" s="130"/>
      <c r="B82" s="152">
        <f>SUM(E82,H82,K82,N82)</f>
        <v>0</v>
      </c>
      <c r="E82" s="131"/>
      <c r="H82" s="131"/>
      <c r="K82" s="131"/>
      <c r="N82" s="131"/>
    </row>
    <row r="83" spans="1:19" s="118" customFormat="1" ht="11" outlineLevel="1">
      <c r="A83" s="130"/>
      <c r="B83" s="152">
        <f>SUM(E83,H83,K83,N83)</f>
        <v>0</v>
      </c>
      <c r="E83" s="131"/>
      <c r="H83" s="131"/>
      <c r="K83" s="131"/>
      <c r="N83" s="131"/>
    </row>
    <row r="84" spans="1:19" s="118" customFormat="1" ht="11" outlineLevel="1">
      <c r="A84" s="130"/>
      <c r="B84" s="152">
        <f>SUM(E84,H84,K84,N84)</f>
        <v>0</v>
      </c>
      <c r="E84" s="131"/>
      <c r="H84" s="131"/>
      <c r="K84" s="131"/>
      <c r="N84" s="131"/>
    </row>
    <row r="85" spans="1:19" s="118" customFormat="1" ht="11" outlineLevel="1">
      <c r="A85" s="130"/>
      <c r="B85" s="152"/>
      <c r="E85" s="131"/>
      <c r="H85" s="131"/>
      <c r="K85" s="131"/>
      <c r="N85" s="131"/>
    </row>
    <row r="86" spans="1:19" s="118" customFormat="1" ht="11" outlineLevel="1">
      <c r="A86" s="130"/>
      <c r="B86" s="152">
        <f>SUM(E86,H86,K86,N86)</f>
        <v>0</v>
      </c>
      <c r="E86" s="131"/>
      <c r="H86" s="131"/>
      <c r="K86" s="131"/>
      <c r="N86" s="131"/>
    </row>
    <row r="87" spans="1:19" s="118" customFormat="1" ht="11" outlineLevel="1">
      <c r="A87" s="130" t="s">
        <v>569</v>
      </c>
      <c r="B87" s="152">
        <f>SUM(E87,H87,K87,N87)</f>
        <v>0</v>
      </c>
      <c r="E87" s="131"/>
      <c r="H87" s="131"/>
      <c r="K87" s="131"/>
      <c r="N87" s="131"/>
    </row>
    <row r="88" spans="1:19">
      <c r="A88" s="153" t="s">
        <v>512</v>
      </c>
      <c r="B88" s="154">
        <f>SUM(B82:B87)</f>
        <v>0</v>
      </c>
      <c r="C88" s="118"/>
      <c r="D88" s="118"/>
      <c r="E88" s="154">
        <f>SUM(E82:E87)</f>
        <v>0</v>
      </c>
      <c r="F88" s="118"/>
      <c r="G88" s="118"/>
      <c r="H88" s="154">
        <f>SUM(H82:H87)</f>
        <v>0</v>
      </c>
      <c r="I88" s="118"/>
      <c r="J88" s="118"/>
      <c r="K88" s="154">
        <f>SUM(K82:K87)</f>
        <v>0</v>
      </c>
      <c r="M88" s="118"/>
      <c r="N88" s="154">
        <f>SUM(N82:N87)</f>
        <v>0</v>
      </c>
      <c r="O88" s="118"/>
    </row>
    <row r="89" spans="1:19" s="234" customFormat="1" ht="19">
      <c r="A89" s="192" t="s">
        <v>533</v>
      </c>
      <c r="B89" s="232">
        <f>SUM(B74,B81,B88)</f>
        <v>0</v>
      </c>
      <c r="C89" s="233">
        <f>IFERROR(B89/B$67, 0)</f>
        <v>0</v>
      </c>
      <c r="D89" s="190"/>
      <c r="E89" s="232">
        <f>SUM(E74,E81,E88)</f>
        <v>0</v>
      </c>
      <c r="F89" s="233">
        <f>IFERROR(E89/E$67, 0)</f>
        <v>0</v>
      </c>
      <c r="G89" s="190"/>
      <c r="H89" s="232">
        <f>SUM(H74,H81,H88)</f>
        <v>0</v>
      </c>
      <c r="I89" s="233">
        <f>IFERROR(H89/H$67, 0)</f>
        <v>0</v>
      </c>
      <c r="J89" s="190"/>
      <c r="K89" s="232">
        <f>SUM(K74,K81,K88)</f>
        <v>0</v>
      </c>
      <c r="L89" s="233">
        <f>IFERROR(K89/K$67, 0)</f>
        <v>0</v>
      </c>
      <c r="M89" s="190"/>
      <c r="N89" s="232">
        <f>SUM(N74,N81,N88)</f>
        <v>0</v>
      </c>
      <c r="O89" s="233">
        <f>IFERROR(N89/N$67, 0)</f>
        <v>0</v>
      </c>
      <c r="P89" s="190"/>
      <c r="Q89" s="190"/>
      <c r="R89" s="190"/>
      <c r="S89" s="190"/>
    </row>
    <row r="90" spans="1:19" s="234" customFormat="1" ht="19">
      <c r="A90" s="192" t="s">
        <v>513</v>
      </c>
      <c r="B90" s="232">
        <f>B67-B89</f>
        <v>0</v>
      </c>
      <c r="C90" s="233">
        <f>IFERROR(B90/B$67, 0)</f>
        <v>0</v>
      </c>
      <c r="D90" s="190"/>
      <c r="E90" s="232">
        <f>E67-E89</f>
        <v>0</v>
      </c>
      <c r="F90" s="233">
        <f>IFERROR(E90/E$67, 0)</f>
        <v>0</v>
      </c>
      <c r="G90" s="190"/>
      <c r="H90" s="232">
        <f>H67-H89</f>
        <v>0</v>
      </c>
      <c r="I90" s="233">
        <f>IFERROR(H90/H$67, 0)</f>
        <v>0</v>
      </c>
      <c r="J90" s="190"/>
      <c r="K90" s="232">
        <f>K67-K89</f>
        <v>0</v>
      </c>
      <c r="L90" s="233">
        <f>IFERROR(K90/K$67, 0)</f>
        <v>0</v>
      </c>
      <c r="M90" s="190"/>
      <c r="N90" s="232">
        <f>N67-N89</f>
        <v>0</v>
      </c>
      <c r="O90" s="233">
        <f>IFERROR(N90/N$67, 0)</f>
        <v>0</v>
      </c>
      <c r="P90" s="190"/>
      <c r="Q90" s="190"/>
      <c r="R90" s="190"/>
      <c r="S90" s="190"/>
    </row>
  </sheetData>
  <sheetProtection sheet="1" insertColumns="0" insertRows="0"/>
  <mergeCells count="5">
    <mergeCell ref="P9:P10"/>
    <mergeCell ref="D9:D10"/>
    <mergeCell ref="G9:G10"/>
    <mergeCell ref="J9:J10"/>
    <mergeCell ref="M9:M10"/>
  </mergeCells>
  <pageMargins left="0.7" right="0.7" top="0.78740157499999996" bottom="0.78740157499999996" header="0.3" footer="0.3"/>
  <pageSetup paperSize="9" scale="55" fitToHeight="0" orientation="landscape" horizontalDpi="0" verticalDpi="0"/>
  <headerFooter>
    <oddFooter>&amp;R&amp;"Calibri,Standard"&amp;K000000last amendment: 17.05.2023 / ds
printed: &amp;D</oddFooter>
  </headerFooter>
  <ignoredErrors>
    <ignoredError sqref="B72:B73 B79:B80 B86:B87 B68 B75:B77 B82:B84" unlockedFormula="1"/>
    <ignoredError sqref="B81" formula="1"/>
  </ignoredErrors>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topLeftCell="A3" zoomScale="150" zoomScaleNormal="150" workbookViewId="0">
      <selection activeCell="C29" sqref="C29:E32"/>
    </sheetView>
  </sheetViews>
  <sheetFormatPr baseColWidth="10" defaultRowHeight="16"/>
  <cols>
    <col min="1" max="1" width="8.1640625" style="95" customWidth="1"/>
    <col min="2" max="2" width="21.6640625" style="95" customWidth="1"/>
    <col min="3" max="3" width="40.5" style="95" customWidth="1"/>
    <col min="4" max="4" width="12.83203125" style="95" customWidth="1"/>
    <col min="5" max="5" width="8.5" style="95" bestFit="1" customWidth="1"/>
    <col min="6" max="6" width="7.83203125" style="95" bestFit="1" customWidth="1"/>
    <col min="7" max="7" width="12" style="95" customWidth="1"/>
    <col min="8" max="8" width="15" style="95" customWidth="1"/>
    <col min="9" max="9" width="44" style="95" bestFit="1" customWidth="1"/>
    <col min="10" max="16384" width="10.83203125" style="95"/>
  </cols>
  <sheetData>
    <row r="1" spans="1:9">
      <c r="C1" s="236" t="s">
        <v>527</v>
      </c>
      <c r="D1" s="237">
        <f>IFERROR('DIZH Budget Calculation'!A4, "noch ausfüllen")</f>
        <v>0</v>
      </c>
      <c r="E1" s="238"/>
      <c r="F1" s="238"/>
      <c r="G1" s="238"/>
      <c r="H1" s="238"/>
    </row>
    <row r="2" spans="1:9">
      <c r="C2" s="236" t="s">
        <v>317</v>
      </c>
      <c r="D2" s="237">
        <f>IFERROR('DIZH Budget Calculation'!A5, "noch ausfüllen")</f>
        <v>0</v>
      </c>
      <c r="E2" s="238"/>
      <c r="F2" s="238"/>
      <c r="G2" s="238"/>
      <c r="H2" s="238"/>
    </row>
    <row r="3" spans="1:9">
      <c r="C3" s="236" t="s">
        <v>318</v>
      </c>
      <c r="D3" s="237">
        <f>IFERROR('DIZH Budget Calculation'!A6, "noch ausfüllen")</f>
        <v>0</v>
      </c>
      <c r="E3" s="238"/>
      <c r="F3" s="238"/>
      <c r="G3" s="238"/>
      <c r="H3" s="238"/>
    </row>
    <row r="4" spans="1:9">
      <c r="C4" s="236" t="s">
        <v>528</v>
      </c>
      <c r="D4" s="237">
        <f>IFERROR('DIZH Budget Calculation'!E5, "noch ausfüllen")</f>
        <v>60</v>
      </c>
      <c r="E4" s="238"/>
      <c r="F4" s="238"/>
      <c r="G4" s="238"/>
      <c r="H4" s="238"/>
    </row>
    <row r="6" spans="1:9" s="179" customFormat="1">
      <c r="A6" s="257" t="s">
        <v>352</v>
      </c>
    </row>
    <row r="7" spans="1:9" s="179" customFormat="1">
      <c r="A7" s="257" t="s">
        <v>353</v>
      </c>
    </row>
    <row r="8" spans="1:9" s="179" customFormat="1">
      <c r="A8" s="257" t="s">
        <v>354</v>
      </c>
    </row>
    <row r="9" spans="1:9" s="179" customFormat="1">
      <c r="A9" s="257" t="s">
        <v>351</v>
      </c>
    </row>
    <row r="11" spans="1:9" s="260" customFormat="1" ht="33" customHeight="1">
      <c r="A11" s="258" t="s">
        <v>12</v>
      </c>
      <c r="B11" s="258" t="s">
        <v>43</v>
      </c>
      <c r="C11" s="258" t="s">
        <v>355</v>
      </c>
      <c r="D11" s="258" t="s">
        <v>356</v>
      </c>
      <c r="E11" s="259" t="s">
        <v>357</v>
      </c>
      <c r="F11" s="259" t="s">
        <v>359</v>
      </c>
      <c r="G11" s="259" t="s">
        <v>360</v>
      </c>
      <c r="H11" s="259" t="s">
        <v>361</v>
      </c>
    </row>
    <row r="12" spans="1:9" s="179" customFormat="1">
      <c r="A12" s="261" t="s">
        <v>14</v>
      </c>
      <c r="B12" s="261"/>
      <c r="C12" s="262"/>
      <c r="D12" s="261"/>
      <c r="E12" s="263"/>
      <c r="F12" s="261"/>
      <c r="G12" s="264">
        <f>IFERROR(VLOOKUP(C12,UZH_Personal_2023!A$4:L$11, 5,FALSE),)</f>
        <v>0</v>
      </c>
      <c r="H12" s="265">
        <f t="shared" ref="H12:H23" si="0">G12*E12*F12/12</f>
        <v>0</v>
      </c>
      <c r="I12" s="235" t="s">
        <v>362</v>
      </c>
    </row>
    <row r="13" spans="1:9" s="179" customFormat="1">
      <c r="A13" s="261" t="s">
        <v>14</v>
      </c>
      <c r="B13" s="266"/>
      <c r="C13" s="262"/>
      <c r="D13" s="266"/>
      <c r="E13" s="263"/>
      <c r="F13" s="261"/>
      <c r="G13" s="264">
        <f>IFERROR(VLOOKUP(C13,UZH_Personal_2023!A$4:L$11, 5,FALSE),)</f>
        <v>0</v>
      </c>
      <c r="H13" s="265">
        <f t="shared" si="0"/>
        <v>0</v>
      </c>
      <c r="I13" s="235" t="s">
        <v>362</v>
      </c>
    </row>
    <row r="14" spans="1:9" s="179" customFormat="1">
      <c r="A14" s="261" t="s">
        <v>14</v>
      </c>
      <c r="B14" s="266"/>
      <c r="C14" s="262"/>
      <c r="D14" s="266"/>
      <c r="E14" s="263"/>
      <c r="F14" s="261"/>
      <c r="G14" s="264">
        <f>IFERROR(VLOOKUP(C14,UZH_Personal_2023!A$4:L$11, 5,FALSE),)</f>
        <v>0</v>
      </c>
      <c r="H14" s="265">
        <f t="shared" si="0"/>
        <v>0</v>
      </c>
      <c r="I14" s="235" t="s">
        <v>362</v>
      </c>
    </row>
    <row r="15" spans="1:9" s="179" customFormat="1">
      <c r="A15" s="261" t="s">
        <v>14</v>
      </c>
      <c r="B15" s="266"/>
      <c r="C15" s="262"/>
      <c r="D15" s="266"/>
      <c r="E15" s="263"/>
      <c r="F15" s="261"/>
      <c r="G15" s="264">
        <f>IFERROR(VLOOKUP(C15,UZH_Personal_2023!A$4:L$11, 5,FALSE),)</f>
        <v>0</v>
      </c>
      <c r="H15" s="265">
        <f t="shared" si="0"/>
        <v>0</v>
      </c>
      <c r="I15" s="235" t="s">
        <v>362</v>
      </c>
    </row>
    <row r="16" spans="1:9" s="179" customFormat="1">
      <c r="A16" s="261" t="s">
        <v>14</v>
      </c>
      <c r="B16" s="266"/>
      <c r="C16" s="262"/>
      <c r="D16" s="266"/>
      <c r="E16" s="263"/>
      <c r="F16" s="261"/>
      <c r="G16" s="264">
        <f>IFERROR(VLOOKUP(C16,UZH_Personal_2023!A$4:L$11, 5,FALSE),)</f>
        <v>0</v>
      </c>
      <c r="H16" s="265">
        <f t="shared" si="0"/>
        <v>0</v>
      </c>
      <c r="I16" s="235" t="s">
        <v>362</v>
      </c>
    </row>
    <row r="17" spans="1:9" s="179" customFormat="1">
      <c r="A17" s="261" t="s">
        <v>14</v>
      </c>
      <c r="B17" s="266"/>
      <c r="C17" s="262"/>
      <c r="D17" s="266"/>
      <c r="E17" s="263"/>
      <c r="F17" s="261"/>
      <c r="G17" s="264">
        <f>IFERROR(VLOOKUP(C17,UZH_Personal_2023!A$4:L$11, 5,FALSE),)</f>
        <v>0</v>
      </c>
      <c r="H17" s="265">
        <f t="shared" si="0"/>
        <v>0</v>
      </c>
      <c r="I17" s="235" t="s">
        <v>362</v>
      </c>
    </row>
    <row r="18" spans="1:9" s="179" customFormat="1">
      <c r="A18" s="261" t="s">
        <v>14</v>
      </c>
      <c r="B18" s="266"/>
      <c r="C18" s="262"/>
      <c r="D18" s="266"/>
      <c r="E18" s="263"/>
      <c r="F18" s="261"/>
      <c r="G18" s="267"/>
      <c r="H18" s="265">
        <f t="shared" si="0"/>
        <v>0</v>
      </c>
      <c r="I18" s="235" t="s">
        <v>363</v>
      </c>
    </row>
    <row r="19" spans="1:9" s="179" customFormat="1">
      <c r="A19" s="261" t="s">
        <v>14</v>
      </c>
      <c r="B19" s="266"/>
      <c r="C19" s="262"/>
      <c r="D19" s="266"/>
      <c r="E19" s="263"/>
      <c r="F19" s="261"/>
      <c r="G19" s="267"/>
      <c r="H19" s="265">
        <f t="shared" ref="H19" si="1">G19*E19*F19/12</f>
        <v>0</v>
      </c>
      <c r="I19" s="235" t="s">
        <v>363</v>
      </c>
    </row>
    <row r="20" spans="1:9" s="179" customFormat="1">
      <c r="A20" s="261" t="s">
        <v>14</v>
      </c>
      <c r="B20" s="266"/>
      <c r="C20" s="262"/>
      <c r="D20" s="266"/>
      <c r="E20" s="263"/>
      <c r="F20" s="261"/>
      <c r="G20" s="267"/>
      <c r="H20" s="265">
        <f t="shared" si="0"/>
        <v>0</v>
      </c>
      <c r="I20" s="235" t="s">
        <v>363</v>
      </c>
    </row>
    <row r="21" spans="1:9" s="179" customFormat="1">
      <c r="A21" s="261" t="s">
        <v>14</v>
      </c>
      <c r="B21" s="266"/>
      <c r="C21" s="262"/>
      <c r="D21" s="266"/>
      <c r="E21" s="263"/>
      <c r="F21" s="261"/>
      <c r="G21" s="267"/>
      <c r="H21" s="265">
        <f t="shared" ref="H21" si="2">G21*E21*F21/12</f>
        <v>0</v>
      </c>
      <c r="I21" s="235" t="s">
        <v>363</v>
      </c>
    </row>
    <row r="22" spans="1:9" s="179" customFormat="1">
      <c r="A22" s="261" t="s">
        <v>14</v>
      </c>
      <c r="B22" s="266"/>
      <c r="C22" s="262"/>
      <c r="D22" s="266"/>
      <c r="E22" s="263"/>
      <c r="F22" s="261"/>
      <c r="G22" s="267"/>
      <c r="H22" s="265">
        <f t="shared" si="0"/>
        <v>0</v>
      </c>
      <c r="I22" s="235" t="s">
        <v>363</v>
      </c>
    </row>
    <row r="23" spans="1:9" s="179" customFormat="1">
      <c r="A23" s="261" t="s">
        <v>14</v>
      </c>
      <c r="B23" s="266"/>
      <c r="C23" s="262"/>
      <c r="D23" s="266"/>
      <c r="E23" s="263"/>
      <c r="F23" s="261"/>
      <c r="G23" s="267"/>
      <c r="H23" s="265">
        <f t="shared" si="0"/>
        <v>0</v>
      </c>
      <c r="I23" s="235" t="s">
        <v>363</v>
      </c>
    </row>
    <row r="24" spans="1:9" s="179" customFormat="1" ht="11" customHeight="1">
      <c r="A24" s="268" t="s">
        <v>557</v>
      </c>
    </row>
    <row r="25" spans="1:9" s="191" customFormat="1" ht="19">
      <c r="A25" s="253" t="s">
        <v>365</v>
      </c>
      <c r="B25" s="254"/>
      <c r="C25" s="253"/>
      <c r="D25" s="254"/>
      <c r="E25" s="255"/>
      <c r="F25" s="253"/>
      <c r="G25" s="256"/>
      <c r="H25" s="256">
        <f>SUM(H12:H24)</f>
        <v>0</v>
      </c>
    </row>
    <row r="28" spans="1:9" s="260" customFormat="1" ht="33" customHeight="1">
      <c r="A28" s="258" t="s">
        <v>12</v>
      </c>
      <c r="B28" s="258" t="s">
        <v>43</v>
      </c>
      <c r="C28" s="258" t="s">
        <v>355</v>
      </c>
      <c r="D28" s="258" t="s">
        <v>356</v>
      </c>
      <c r="E28" s="259" t="s">
        <v>358</v>
      </c>
      <c r="F28" s="259"/>
      <c r="G28" s="259" t="s">
        <v>370</v>
      </c>
      <c r="H28" s="259" t="s">
        <v>361</v>
      </c>
    </row>
    <row r="29" spans="1:9" s="179" customFormat="1">
      <c r="A29" s="261" t="s">
        <v>13</v>
      </c>
      <c r="B29" s="261"/>
      <c r="C29" s="269"/>
      <c r="D29" s="261"/>
      <c r="E29" s="270"/>
      <c r="F29" s="271"/>
      <c r="G29" s="272">
        <f>IFERROR(VLOOKUP(C29,ZHAW_Personal!A$4:D$8, 2,FALSE),)</f>
        <v>0</v>
      </c>
      <c r="H29" s="265">
        <f>G29*E29</f>
        <v>0</v>
      </c>
      <c r="I29" s="235" t="s">
        <v>362</v>
      </c>
    </row>
    <row r="30" spans="1:9" s="179" customFormat="1">
      <c r="A30" s="261" t="s">
        <v>13</v>
      </c>
      <c r="B30" s="266"/>
      <c r="C30" s="269"/>
      <c r="D30" s="266"/>
      <c r="E30" s="270"/>
      <c r="F30" s="271"/>
      <c r="G30" s="272">
        <f>IFERROR(VLOOKUP(C30,ZHAW_Personal!A$4:D$8, 2,FALSE),)</f>
        <v>0</v>
      </c>
      <c r="H30" s="265">
        <f t="shared" ref="H30:H40" si="3">G30*E30</f>
        <v>0</v>
      </c>
      <c r="I30" s="235" t="s">
        <v>362</v>
      </c>
    </row>
    <row r="31" spans="1:9" s="179" customFormat="1">
      <c r="A31" s="261" t="s">
        <v>13</v>
      </c>
      <c r="B31" s="266"/>
      <c r="C31" s="269"/>
      <c r="D31" s="266"/>
      <c r="E31" s="270"/>
      <c r="F31" s="271"/>
      <c r="G31" s="272">
        <f>IFERROR(VLOOKUP(C31,ZHAW_Personal!A$4:D$8, 2,FALSE),)</f>
        <v>0</v>
      </c>
      <c r="H31" s="265">
        <f t="shared" si="3"/>
        <v>0</v>
      </c>
      <c r="I31" s="235" t="s">
        <v>362</v>
      </c>
    </row>
    <row r="32" spans="1:9" s="179" customFormat="1">
      <c r="A32" s="261" t="s">
        <v>13</v>
      </c>
      <c r="B32" s="266"/>
      <c r="C32" s="269"/>
      <c r="D32" s="266"/>
      <c r="E32" s="270"/>
      <c r="F32" s="271"/>
      <c r="G32" s="272">
        <f>IFERROR(VLOOKUP(C32,ZHAW_Personal!A$4:D$8, 2,FALSE),)</f>
        <v>0</v>
      </c>
      <c r="H32" s="265">
        <f t="shared" si="3"/>
        <v>0</v>
      </c>
      <c r="I32" s="235" t="s">
        <v>362</v>
      </c>
    </row>
    <row r="33" spans="1:9" s="179" customFormat="1">
      <c r="A33" s="261" t="s">
        <v>13</v>
      </c>
      <c r="B33" s="266"/>
      <c r="C33" s="269"/>
      <c r="D33" s="266"/>
      <c r="E33" s="270"/>
      <c r="F33" s="271"/>
      <c r="G33" s="272">
        <f>IFERROR(VLOOKUP(C33,ZHAW_Personal!A$4:D$8, 2,FALSE),)</f>
        <v>0</v>
      </c>
      <c r="H33" s="265">
        <f t="shared" si="3"/>
        <v>0</v>
      </c>
      <c r="I33" s="235" t="s">
        <v>362</v>
      </c>
    </row>
    <row r="34" spans="1:9" s="179" customFormat="1">
      <c r="A34" s="261" t="s">
        <v>13</v>
      </c>
      <c r="B34" s="266"/>
      <c r="C34" s="269"/>
      <c r="D34" s="266"/>
      <c r="E34" s="270"/>
      <c r="F34" s="271"/>
      <c r="G34" s="272">
        <f>IFERROR(VLOOKUP(C34,ZHAW_Personal!A$4:D$8, 2,FALSE),)</f>
        <v>0</v>
      </c>
      <c r="H34" s="265">
        <f t="shared" si="3"/>
        <v>0</v>
      </c>
      <c r="I34" s="235" t="s">
        <v>362</v>
      </c>
    </row>
    <row r="35" spans="1:9" s="179" customFormat="1">
      <c r="A35" s="261" t="s">
        <v>13</v>
      </c>
      <c r="B35" s="266"/>
      <c r="C35" s="269"/>
      <c r="D35" s="266"/>
      <c r="E35" s="270"/>
      <c r="F35" s="271"/>
      <c r="G35" s="267"/>
      <c r="H35" s="265">
        <f t="shared" si="3"/>
        <v>0</v>
      </c>
      <c r="I35" s="235" t="s">
        <v>363</v>
      </c>
    </row>
    <row r="36" spans="1:9" s="179" customFormat="1">
      <c r="A36" s="261" t="s">
        <v>13</v>
      </c>
      <c r="B36" s="266"/>
      <c r="C36" s="269"/>
      <c r="D36" s="266"/>
      <c r="E36" s="270"/>
      <c r="F36" s="271"/>
      <c r="G36" s="267"/>
      <c r="H36" s="265">
        <f t="shared" si="3"/>
        <v>0</v>
      </c>
      <c r="I36" s="235" t="s">
        <v>363</v>
      </c>
    </row>
    <row r="37" spans="1:9" s="179" customFormat="1">
      <c r="A37" s="261" t="s">
        <v>13</v>
      </c>
      <c r="B37" s="266"/>
      <c r="C37" s="269"/>
      <c r="D37" s="266"/>
      <c r="E37" s="270"/>
      <c r="F37" s="271"/>
      <c r="G37" s="267"/>
      <c r="H37" s="265">
        <f t="shared" si="3"/>
        <v>0</v>
      </c>
      <c r="I37" s="235" t="s">
        <v>363</v>
      </c>
    </row>
    <row r="38" spans="1:9" s="179" customFormat="1">
      <c r="A38" s="261" t="s">
        <v>13</v>
      </c>
      <c r="B38" s="266"/>
      <c r="C38" s="269"/>
      <c r="D38" s="266"/>
      <c r="E38" s="270"/>
      <c r="F38" s="271"/>
      <c r="G38" s="267"/>
      <c r="H38" s="265">
        <f t="shared" si="3"/>
        <v>0</v>
      </c>
      <c r="I38" s="235" t="s">
        <v>363</v>
      </c>
    </row>
    <row r="39" spans="1:9" s="179" customFormat="1">
      <c r="A39" s="261" t="s">
        <v>13</v>
      </c>
      <c r="B39" s="266"/>
      <c r="C39" s="269"/>
      <c r="D39" s="266"/>
      <c r="E39" s="270"/>
      <c r="F39" s="271"/>
      <c r="G39" s="267"/>
      <c r="H39" s="265">
        <f t="shared" si="3"/>
        <v>0</v>
      </c>
      <c r="I39" s="235" t="s">
        <v>363</v>
      </c>
    </row>
    <row r="40" spans="1:9" s="179" customFormat="1">
      <c r="A40" s="261" t="s">
        <v>13</v>
      </c>
      <c r="B40" s="266"/>
      <c r="C40" s="269"/>
      <c r="D40" s="266"/>
      <c r="E40" s="270"/>
      <c r="F40" s="271"/>
      <c r="G40" s="267"/>
      <c r="H40" s="265">
        <f t="shared" si="3"/>
        <v>0</v>
      </c>
      <c r="I40" s="235" t="s">
        <v>363</v>
      </c>
    </row>
    <row r="41" spans="1:9" s="179" customFormat="1" ht="11" customHeight="1">
      <c r="A41" s="268" t="s">
        <v>558</v>
      </c>
    </row>
    <row r="42" spans="1:9" s="191" customFormat="1" ht="19">
      <c r="A42" s="253" t="s">
        <v>366</v>
      </c>
      <c r="B42" s="254"/>
      <c r="C42" s="253"/>
      <c r="D42" s="254"/>
      <c r="E42" s="255"/>
      <c r="F42" s="253"/>
      <c r="G42" s="256"/>
      <c r="H42" s="256">
        <f>SUM(H29:H41)</f>
        <v>0</v>
      </c>
    </row>
    <row r="45" spans="1:9" s="260" customFormat="1" ht="33" customHeight="1">
      <c r="A45" s="258" t="s">
        <v>12</v>
      </c>
      <c r="B45" s="258" t="s">
        <v>43</v>
      </c>
      <c r="C45" s="258" t="s">
        <v>355</v>
      </c>
      <c r="D45" s="258" t="s">
        <v>356</v>
      </c>
      <c r="E45" s="259" t="s">
        <v>357</v>
      </c>
      <c r="F45" s="259" t="s">
        <v>359</v>
      </c>
      <c r="G45" s="259" t="s">
        <v>360</v>
      </c>
      <c r="H45" s="259" t="s">
        <v>361</v>
      </c>
    </row>
    <row r="46" spans="1:9" s="179" customFormat="1">
      <c r="A46" s="261" t="s">
        <v>15</v>
      </c>
      <c r="B46" s="261"/>
      <c r="C46" s="269"/>
      <c r="D46" s="261"/>
      <c r="E46" s="263"/>
      <c r="F46" s="261"/>
      <c r="G46" s="264">
        <f>IFERROR(VLOOKUP(C46,ZHDK_Personal!A$4:F$14, 4,FALSE),)</f>
        <v>0</v>
      </c>
      <c r="H46" s="265">
        <f t="shared" ref="H46:H57" si="4">G46*E46*F46/12</f>
        <v>0</v>
      </c>
      <c r="I46" s="235" t="s">
        <v>362</v>
      </c>
    </row>
    <row r="47" spans="1:9" s="179" customFormat="1">
      <c r="A47" s="261" t="s">
        <v>15</v>
      </c>
      <c r="B47" s="266"/>
      <c r="C47" s="269"/>
      <c r="D47" s="266"/>
      <c r="E47" s="263"/>
      <c r="F47" s="261"/>
      <c r="G47" s="264">
        <f>IFERROR(VLOOKUP(C47,ZHDK_Personal!A$4:F$14, 4,FALSE),)</f>
        <v>0</v>
      </c>
      <c r="H47" s="265">
        <f t="shared" si="4"/>
        <v>0</v>
      </c>
      <c r="I47" s="235" t="s">
        <v>362</v>
      </c>
    </row>
    <row r="48" spans="1:9" s="179" customFormat="1">
      <c r="A48" s="261" t="s">
        <v>15</v>
      </c>
      <c r="B48" s="266"/>
      <c r="C48" s="269"/>
      <c r="D48" s="266"/>
      <c r="E48" s="263"/>
      <c r="F48" s="261"/>
      <c r="G48" s="264">
        <f>IFERROR(VLOOKUP(C48,ZHDK_Personal!A$4:F$14, 4,FALSE),)</f>
        <v>0</v>
      </c>
      <c r="H48" s="265">
        <f t="shared" si="4"/>
        <v>0</v>
      </c>
      <c r="I48" s="235" t="s">
        <v>362</v>
      </c>
    </row>
    <row r="49" spans="1:9" s="179" customFormat="1">
      <c r="A49" s="261" t="s">
        <v>15</v>
      </c>
      <c r="B49" s="266"/>
      <c r="C49" s="269"/>
      <c r="D49" s="266"/>
      <c r="E49" s="263"/>
      <c r="F49" s="261"/>
      <c r="G49" s="264">
        <f>IFERROR(VLOOKUP(C49,ZHDK_Personal!A$4:F$14, 4,FALSE),)</f>
        <v>0</v>
      </c>
      <c r="H49" s="265">
        <f t="shared" si="4"/>
        <v>0</v>
      </c>
      <c r="I49" s="235" t="s">
        <v>362</v>
      </c>
    </row>
    <row r="50" spans="1:9" s="179" customFormat="1">
      <c r="A50" s="261" t="s">
        <v>15</v>
      </c>
      <c r="B50" s="266"/>
      <c r="C50" s="269"/>
      <c r="D50" s="266"/>
      <c r="E50" s="263"/>
      <c r="F50" s="261"/>
      <c r="G50" s="264">
        <f>IFERROR(VLOOKUP(C50,ZHDK_Personal!A$4:F$14, 4,FALSE),)</f>
        <v>0</v>
      </c>
      <c r="H50" s="265">
        <f t="shared" si="4"/>
        <v>0</v>
      </c>
      <c r="I50" s="235" t="s">
        <v>362</v>
      </c>
    </row>
    <row r="51" spans="1:9" s="179" customFormat="1">
      <c r="A51" s="261" t="s">
        <v>15</v>
      </c>
      <c r="B51" s="266"/>
      <c r="C51" s="269"/>
      <c r="D51" s="266"/>
      <c r="E51" s="263"/>
      <c r="F51" s="261"/>
      <c r="G51" s="264">
        <f>IFERROR(VLOOKUP(C51,ZHDK_Personal!A$4:F$14, 4,FALSE),)</f>
        <v>0</v>
      </c>
      <c r="H51" s="265">
        <f t="shared" si="4"/>
        <v>0</v>
      </c>
      <c r="I51" s="235" t="s">
        <v>362</v>
      </c>
    </row>
    <row r="52" spans="1:9" s="179" customFormat="1">
      <c r="A52" s="261" t="s">
        <v>15</v>
      </c>
      <c r="B52" s="266"/>
      <c r="C52" s="269"/>
      <c r="D52" s="266"/>
      <c r="E52" s="263"/>
      <c r="F52" s="261"/>
      <c r="G52" s="267"/>
      <c r="H52" s="265">
        <f t="shared" ref="H52" si="5">G52*E52*F52/12</f>
        <v>0</v>
      </c>
      <c r="I52" s="235" t="s">
        <v>363</v>
      </c>
    </row>
    <row r="53" spans="1:9" s="179" customFormat="1">
      <c r="A53" s="261" t="s">
        <v>15</v>
      </c>
      <c r="B53" s="266"/>
      <c r="C53" s="269"/>
      <c r="D53" s="266"/>
      <c r="E53" s="263"/>
      <c r="F53" s="261"/>
      <c r="G53" s="267"/>
      <c r="H53" s="265">
        <f t="shared" si="4"/>
        <v>0</v>
      </c>
      <c r="I53" s="235" t="s">
        <v>363</v>
      </c>
    </row>
    <row r="54" spans="1:9" s="179" customFormat="1">
      <c r="A54" s="261" t="s">
        <v>15</v>
      </c>
      <c r="B54" s="266"/>
      <c r="C54" s="269"/>
      <c r="D54" s="266"/>
      <c r="E54" s="263"/>
      <c r="F54" s="261"/>
      <c r="G54" s="267"/>
      <c r="H54" s="265">
        <f t="shared" ref="H54" si="6">G54*E54*F54/12</f>
        <v>0</v>
      </c>
      <c r="I54" s="235" t="s">
        <v>363</v>
      </c>
    </row>
    <row r="55" spans="1:9" s="179" customFormat="1">
      <c r="A55" s="261" t="s">
        <v>15</v>
      </c>
      <c r="B55" s="266"/>
      <c r="C55" s="269"/>
      <c r="D55" s="266"/>
      <c r="E55" s="263"/>
      <c r="F55" s="261"/>
      <c r="G55" s="267"/>
      <c r="H55" s="265">
        <f t="shared" si="4"/>
        <v>0</v>
      </c>
      <c r="I55" s="235" t="s">
        <v>363</v>
      </c>
    </row>
    <row r="56" spans="1:9" s="179" customFormat="1">
      <c r="A56" s="261" t="s">
        <v>15</v>
      </c>
      <c r="B56" s="266"/>
      <c r="C56" s="269"/>
      <c r="D56" s="266"/>
      <c r="E56" s="263"/>
      <c r="F56" s="261"/>
      <c r="G56" s="267"/>
      <c r="H56" s="265">
        <f t="shared" si="4"/>
        <v>0</v>
      </c>
      <c r="I56" s="235" t="s">
        <v>363</v>
      </c>
    </row>
    <row r="57" spans="1:9" s="179" customFormat="1">
      <c r="A57" s="261" t="s">
        <v>15</v>
      </c>
      <c r="B57" s="266"/>
      <c r="C57" s="269"/>
      <c r="D57" s="266"/>
      <c r="E57" s="263"/>
      <c r="F57" s="261"/>
      <c r="G57" s="267"/>
      <c r="H57" s="265">
        <f t="shared" si="4"/>
        <v>0</v>
      </c>
      <c r="I57" s="235" t="s">
        <v>363</v>
      </c>
    </row>
    <row r="58" spans="1:9" s="179" customFormat="1" ht="11" customHeight="1">
      <c r="A58" s="268" t="s">
        <v>559</v>
      </c>
    </row>
    <row r="59" spans="1:9" s="191" customFormat="1" ht="19">
      <c r="A59" s="253" t="s">
        <v>367</v>
      </c>
      <c r="B59" s="254"/>
      <c r="C59" s="253"/>
      <c r="D59" s="254"/>
      <c r="E59" s="255"/>
      <c r="F59" s="253"/>
      <c r="G59" s="256"/>
      <c r="H59" s="256">
        <f>SUM(H46:H58)</f>
        <v>0</v>
      </c>
    </row>
    <row r="62" spans="1:9" s="111" customFormat="1" ht="33" customHeight="1">
      <c r="A62" s="109" t="s">
        <v>12</v>
      </c>
      <c r="B62" s="109" t="s">
        <v>43</v>
      </c>
      <c r="C62" s="109" t="s">
        <v>355</v>
      </c>
      <c r="D62" s="109" t="s">
        <v>356</v>
      </c>
      <c r="E62" s="110" t="s">
        <v>357</v>
      </c>
      <c r="F62" s="110" t="s">
        <v>359</v>
      </c>
      <c r="G62" s="110" t="s">
        <v>360</v>
      </c>
      <c r="H62" s="110" t="s">
        <v>361</v>
      </c>
    </row>
    <row r="63" spans="1:9">
      <c r="A63" s="112" t="s">
        <v>16</v>
      </c>
      <c r="B63" s="112"/>
      <c r="C63" s="113"/>
      <c r="D63" s="112"/>
      <c r="E63" s="114"/>
      <c r="F63" s="112"/>
      <c r="G63" s="115">
        <f>IFERROR(VLOOKUP(C63,PHZH_Personal_2023!A$6:D$11, 4,FALSE),)</f>
        <v>0</v>
      </c>
      <c r="H63" s="116">
        <f t="shared" ref="H63:H74" si="7">G63*E63*F63/12</f>
        <v>0</v>
      </c>
      <c r="I63" s="118" t="s">
        <v>362</v>
      </c>
    </row>
    <row r="64" spans="1:9">
      <c r="A64" s="112" t="s">
        <v>16</v>
      </c>
      <c r="B64" s="117"/>
      <c r="C64" s="113"/>
      <c r="D64" s="117"/>
      <c r="E64" s="114"/>
      <c r="F64" s="112"/>
      <c r="G64" s="115">
        <f>IFERROR(VLOOKUP(C64,PHZH_Personal_2023!A$6:D$11, 4,FALSE),)</f>
        <v>0</v>
      </c>
      <c r="H64" s="116">
        <f t="shared" si="7"/>
        <v>0</v>
      </c>
      <c r="I64" s="118" t="s">
        <v>362</v>
      </c>
    </row>
    <row r="65" spans="1:9">
      <c r="A65" s="112" t="s">
        <v>16</v>
      </c>
      <c r="B65" s="117"/>
      <c r="C65" s="113"/>
      <c r="D65" s="117"/>
      <c r="E65" s="114"/>
      <c r="F65" s="112"/>
      <c r="G65" s="115">
        <f>IFERROR(VLOOKUP(C65,PHZH_Personal_2023!A$6:D$11, 4,FALSE),)</f>
        <v>0</v>
      </c>
      <c r="H65" s="116">
        <f t="shared" si="7"/>
        <v>0</v>
      </c>
      <c r="I65" s="118" t="s">
        <v>362</v>
      </c>
    </row>
    <row r="66" spans="1:9">
      <c r="A66" s="112" t="s">
        <v>16</v>
      </c>
      <c r="B66" s="117"/>
      <c r="C66" s="113"/>
      <c r="D66" s="117"/>
      <c r="E66" s="114"/>
      <c r="F66" s="112"/>
      <c r="G66" s="115">
        <f>IFERROR(VLOOKUP(C66,PHZH_Personal_2023!A$6:D$11, 4,FALSE),)</f>
        <v>0</v>
      </c>
      <c r="H66" s="116">
        <f t="shared" si="7"/>
        <v>0</v>
      </c>
      <c r="I66" s="118" t="s">
        <v>362</v>
      </c>
    </row>
    <row r="67" spans="1:9">
      <c r="A67" s="112" t="s">
        <v>16</v>
      </c>
      <c r="B67" s="117"/>
      <c r="C67" s="113"/>
      <c r="D67" s="117"/>
      <c r="E67" s="114"/>
      <c r="F67" s="112"/>
      <c r="G67" s="115">
        <f>IFERROR(VLOOKUP(C67,PHZH_Personal_2023!A$6:D$11, 4,FALSE),)</f>
        <v>0</v>
      </c>
      <c r="H67" s="116">
        <f t="shared" si="7"/>
        <v>0</v>
      </c>
      <c r="I67" s="118" t="s">
        <v>362</v>
      </c>
    </row>
    <row r="68" spans="1:9">
      <c r="A68" s="112" t="s">
        <v>16</v>
      </c>
      <c r="B68" s="117"/>
      <c r="C68" s="113"/>
      <c r="D68" s="117"/>
      <c r="E68" s="114"/>
      <c r="F68" s="112"/>
      <c r="G68" s="115">
        <f>IFERROR(VLOOKUP(C68,PHZH_Personal_2023!A$6:D$11, 4,FALSE),)</f>
        <v>0</v>
      </c>
      <c r="H68" s="116">
        <f t="shared" ref="H68" si="8">G68*E68*F68/12</f>
        <v>0</v>
      </c>
      <c r="I68" s="118" t="s">
        <v>362</v>
      </c>
    </row>
    <row r="69" spans="1:9">
      <c r="A69" s="112" t="s">
        <v>16</v>
      </c>
      <c r="B69" s="117"/>
      <c r="C69" s="113"/>
      <c r="D69" s="117"/>
      <c r="E69" s="114"/>
      <c r="F69" s="112"/>
      <c r="G69" s="126"/>
      <c r="H69" s="116">
        <f t="shared" si="7"/>
        <v>0</v>
      </c>
      <c r="I69" s="118" t="s">
        <v>363</v>
      </c>
    </row>
    <row r="70" spans="1:9">
      <c r="A70" s="112" t="s">
        <v>16</v>
      </c>
      <c r="B70" s="117"/>
      <c r="C70" s="113"/>
      <c r="D70" s="117"/>
      <c r="E70" s="114"/>
      <c r="F70" s="112"/>
      <c r="G70" s="126"/>
      <c r="H70" s="116">
        <f t="shared" ref="H70" si="9">G70*E70*F70/12</f>
        <v>0</v>
      </c>
      <c r="I70" s="118" t="s">
        <v>363</v>
      </c>
    </row>
    <row r="71" spans="1:9">
      <c r="A71" s="112" t="s">
        <v>16</v>
      </c>
      <c r="B71" s="117"/>
      <c r="C71" s="113"/>
      <c r="D71" s="117"/>
      <c r="E71" s="114"/>
      <c r="F71" s="112"/>
      <c r="G71" s="126"/>
      <c r="H71" s="116">
        <f t="shared" si="7"/>
        <v>0</v>
      </c>
      <c r="I71" s="118" t="s">
        <v>363</v>
      </c>
    </row>
    <row r="72" spans="1:9">
      <c r="A72" s="112" t="s">
        <v>16</v>
      </c>
      <c r="B72" s="117"/>
      <c r="C72" s="113"/>
      <c r="D72" s="117"/>
      <c r="E72" s="114"/>
      <c r="F72" s="112"/>
      <c r="G72" s="126"/>
      <c r="H72" s="116">
        <f t="shared" si="7"/>
        <v>0</v>
      </c>
      <c r="I72" s="118" t="s">
        <v>363</v>
      </c>
    </row>
    <row r="73" spans="1:9">
      <c r="A73" s="112" t="s">
        <v>16</v>
      </c>
      <c r="B73" s="117"/>
      <c r="C73" s="113"/>
      <c r="D73" s="117"/>
      <c r="E73" s="114"/>
      <c r="F73" s="112"/>
      <c r="G73" s="126"/>
      <c r="H73" s="116">
        <f t="shared" si="7"/>
        <v>0</v>
      </c>
      <c r="I73" s="118" t="s">
        <v>363</v>
      </c>
    </row>
    <row r="74" spans="1:9">
      <c r="A74" s="112" t="s">
        <v>16</v>
      </c>
      <c r="B74" s="117"/>
      <c r="C74" s="113"/>
      <c r="D74" s="117"/>
      <c r="E74" s="114"/>
      <c r="F74" s="112"/>
      <c r="G74" s="126"/>
      <c r="H74" s="116">
        <f t="shared" si="7"/>
        <v>0</v>
      </c>
      <c r="I74" s="118" t="s">
        <v>363</v>
      </c>
    </row>
    <row r="75" spans="1:9" ht="11" customHeight="1">
      <c r="A75" s="268" t="s">
        <v>560</v>
      </c>
    </row>
    <row r="76" spans="1:9" s="191" customFormat="1" ht="19">
      <c r="A76" s="253" t="s">
        <v>364</v>
      </c>
      <c r="B76" s="254"/>
      <c r="C76" s="253"/>
      <c r="D76" s="254"/>
      <c r="E76" s="255"/>
      <c r="F76" s="253"/>
      <c r="G76" s="256"/>
      <c r="H76" s="256">
        <f>SUM(H63:H75)</f>
        <v>0</v>
      </c>
    </row>
  </sheetData>
  <sheetProtection sheet="1" objects="1" scenarios="1"/>
  <hyperlinks>
    <hyperlink ref="A9" location="'Personnel Costs'!A76" display="Calculation scheme PHZH" xr:uid="{8439509F-5114-4F4A-891C-287A1E1A76F9}"/>
    <hyperlink ref="A6" location="'Personnel Costs'!A25" display="Calculation scheme UZH" xr:uid="{5E5611FF-3F26-A341-97C4-40F2E2B57923}"/>
    <hyperlink ref="A7" location="'Personnel Costs'!A42" display="Calculation scheme ZHAW" xr:uid="{6DB74A47-5FA7-F045-A694-B99E35FA3FF5}"/>
    <hyperlink ref="A8" location="'Personnel Costs'!A59" display="Calculation scheme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&amp;N&amp;R&amp;"Calibri,Standard"&amp;K000000last amendment: 17.05.2023 / ds</oddFooter>
  </headerFooter>
  <legacyDrawing r:id="rId1"/>
  <extLst>
    <ext xmlns:x14="http://schemas.microsoft.com/office/spreadsheetml/2009/9/main" uri="{CCE6A557-97BC-4b89-ADB6-D9C93CAAB3DF}">
      <x14:dataValidations xmlns:xm="http://schemas.microsoft.com/office/excel/2006/main" count="5">
        <x14:dataValidation type="list" allowBlank="1" showInputMessage="1" xr:uid="{E1660230-C9C3-3043-A8E8-2CE7943DFEE7}">
          <x14:formula1>
            <xm:f>UZH_Personal_2023!$A$4:$A$11</xm:f>
          </x14:formula1>
          <xm:sqref>C12:C17</xm:sqref>
        </x14:dataValidation>
        <x14:dataValidation type="list" allowBlank="1" showInputMessage="1" xr:uid="{9E5D273B-34DB-804D-8BA0-B3A3BA32AD5A}">
          <x14:formula1>
            <xm:f>ZHAW_Personal!$A$4:$A$8</xm:f>
          </x14:formula1>
          <xm:sqref>C29:C34</xm:sqref>
        </x14:dataValidation>
        <x14:dataValidation type="list" allowBlank="1" showInputMessage="1" showErrorMessage="1" xr:uid="{14CAAE24-41E2-684E-AA22-540D57E92455}">
          <x14:formula1>
            <xm:f>ZHDK_Personal!$A$4:$A$13</xm:f>
          </x14:formula1>
          <xm:sqref>C75 C24 C41 C58</xm:sqref>
        </x14:dataValidation>
        <x14:dataValidation type="list" allowBlank="1" showInputMessage="1" xr:uid="{2BBA7C1F-0010-EA42-A65D-93B42AE46040}">
          <x14:formula1>
            <xm:f>PHZH_Personal_2023!$A$6:$A$11</xm:f>
          </x14:formula1>
          <xm:sqref>C63:C68</xm:sqref>
        </x14:dataValidation>
        <x14:dataValidation type="list" allowBlank="1" showInputMessage="1" xr:uid="{B51D7470-5B00-6447-A3E0-F82939383DA8}">
          <x14:formula1>
            <xm:f>ZHDK_Personal!$A$4:$A$13</xm:f>
          </x14:formula1>
          <xm:sqref>C46:C51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2411C-EBB6-5B49-A8BC-4335F5DA5ABF}">
  <sheetPr>
    <tabColor theme="9" tint="0.79998168889431442"/>
  </sheetPr>
  <dimension ref="A1:F19"/>
  <sheetViews>
    <sheetView zoomScale="150" zoomScaleNormal="150" workbookViewId="0">
      <selection activeCell="E11" sqref="E11"/>
    </sheetView>
  </sheetViews>
  <sheetFormatPr baseColWidth="10" defaultColWidth="10.83203125" defaultRowHeight="13"/>
  <cols>
    <col min="1" max="1" width="49.5" style="7" bestFit="1" customWidth="1"/>
    <col min="2" max="2" width="8.5" style="7" bestFit="1" customWidth="1"/>
    <col min="3" max="3" width="12.5" style="7" bestFit="1" customWidth="1"/>
    <col min="4" max="4" width="7" style="7" customWidth="1"/>
    <col min="5" max="5" width="16.83203125" style="7" bestFit="1" customWidth="1"/>
    <col min="6" max="6" width="47" style="7" bestFit="1" customWidth="1"/>
    <col min="7" max="16384" width="10.83203125" style="7"/>
  </cols>
  <sheetData>
    <row r="1" spans="1:6" s="133" customFormat="1" ht="26">
      <c r="A1" s="239" t="s">
        <v>534</v>
      </c>
      <c r="B1" s="239"/>
      <c r="C1" s="239"/>
      <c r="D1" s="239"/>
      <c r="E1" s="239"/>
      <c r="F1" s="239"/>
    </row>
    <row r="2" spans="1:6" ht="15">
      <c r="A2" s="13"/>
      <c r="B2" s="13"/>
      <c r="C2" s="136"/>
      <c r="D2" s="14"/>
      <c r="E2" s="14"/>
    </row>
    <row r="3" spans="1:6" s="244" customFormat="1" ht="16">
      <c r="A3" s="240" t="s">
        <v>50</v>
      </c>
      <c r="B3" s="241" t="s">
        <v>274</v>
      </c>
      <c r="C3" s="242" t="s">
        <v>272</v>
      </c>
      <c r="D3" s="241" t="s">
        <v>535</v>
      </c>
      <c r="E3" s="243" t="s">
        <v>300</v>
      </c>
    </row>
    <row r="4" spans="1:6" s="248" customFormat="1">
      <c r="A4" s="245"/>
      <c r="B4" s="245"/>
      <c r="C4" s="245"/>
      <c r="D4" s="246"/>
      <c r="E4" s="247"/>
    </row>
    <row r="5" spans="1:6" s="248" customFormat="1">
      <c r="A5" s="245" t="s">
        <v>536</v>
      </c>
      <c r="B5" s="249">
        <v>1</v>
      </c>
      <c r="C5" s="250">
        <v>64266</v>
      </c>
      <c r="D5" s="249">
        <v>0.14000000000000001</v>
      </c>
      <c r="E5" s="247">
        <f t="shared" ref="E5:E11" si="0">+C5/B5*(100%+D5)</f>
        <v>73263.240000000005</v>
      </c>
      <c r="F5" s="245"/>
    </row>
    <row r="6" spans="1:6" s="248" customFormat="1">
      <c r="A6" s="245" t="s">
        <v>537</v>
      </c>
      <c r="B6" s="249">
        <v>1</v>
      </c>
      <c r="C6" s="250">
        <v>74427</v>
      </c>
      <c r="D6" s="249">
        <v>0.14000000000000001</v>
      </c>
      <c r="E6" s="247">
        <f t="shared" si="0"/>
        <v>84846.780000000013</v>
      </c>
      <c r="F6" s="245"/>
    </row>
    <row r="7" spans="1:6" s="248" customFormat="1">
      <c r="A7" s="245" t="s">
        <v>538</v>
      </c>
      <c r="B7" s="249">
        <v>0.6</v>
      </c>
      <c r="C7" s="250">
        <v>48686.400000000001</v>
      </c>
      <c r="D7" s="251">
        <v>0.14499999999999999</v>
      </c>
      <c r="E7" s="247">
        <f t="shared" si="0"/>
        <v>92909.88</v>
      </c>
      <c r="F7" s="245"/>
    </row>
    <row r="8" spans="1:6" s="248" customFormat="1">
      <c r="A8" s="245" t="s">
        <v>539</v>
      </c>
      <c r="B8" s="249">
        <v>0.6</v>
      </c>
      <c r="C8" s="250">
        <v>50238.9</v>
      </c>
      <c r="D8" s="251">
        <v>0.14499999999999999</v>
      </c>
      <c r="E8" s="247">
        <f t="shared" si="0"/>
        <v>95872.567500000005</v>
      </c>
      <c r="F8" s="245"/>
    </row>
    <row r="9" spans="1:6" s="248" customFormat="1">
      <c r="A9" s="245" t="s">
        <v>540</v>
      </c>
      <c r="B9" s="249">
        <v>0.6</v>
      </c>
      <c r="C9" s="250">
        <v>51791.4</v>
      </c>
      <c r="D9" s="251">
        <v>0.14499999999999999</v>
      </c>
      <c r="E9" s="247">
        <f t="shared" si="0"/>
        <v>98835.255000000005</v>
      </c>
      <c r="F9" s="245"/>
    </row>
    <row r="10" spans="1:6" s="248" customFormat="1">
      <c r="A10" s="245" t="s">
        <v>541</v>
      </c>
      <c r="B10" s="249">
        <v>1</v>
      </c>
      <c r="C10" s="250">
        <v>94064</v>
      </c>
      <c r="D10" s="249">
        <v>0.15</v>
      </c>
      <c r="E10" s="247">
        <f t="shared" si="0"/>
        <v>108173.59999999999</v>
      </c>
      <c r="F10" s="245"/>
    </row>
    <row r="11" spans="1:6" s="248" customFormat="1">
      <c r="A11" s="245" t="s">
        <v>299</v>
      </c>
      <c r="B11" s="249">
        <v>1</v>
      </c>
      <c r="C11" s="250">
        <v>100240</v>
      </c>
      <c r="D11" s="249">
        <v>0.15</v>
      </c>
      <c r="E11" s="247">
        <f t="shared" si="0"/>
        <v>115275.99999999999</v>
      </c>
      <c r="F11" s="245"/>
    </row>
    <row r="12" spans="1:6">
      <c r="A12" s="17"/>
      <c r="B12" s="17"/>
      <c r="C12" s="17"/>
      <c r="D12" s="252"/>
      <c r="E12" s="20"/>
    </row>
    <row r="13" spans="1:6">
      <c r="A13" s="17"/>
      <c r="B13" s="17"/>
      <c r="C13" s="17"/>
      <c r="D13" s="252"/>
      <c r="E13" s="20"/>
    </row>
    <row r="14" spans="1:6">
      <c r="A14" s="17"/>
      <c r="B14" s="17"/>
      <c r="C14" s="17"/>
      <c r="D14" s="252"/>
      <c r="E14" s="20"/>
    </row>
    <row r="15" spans="1:6">
      <c r="A15" s="17"/>
      <c r="B15" s="17"/>
      <c r="C15" s="17"/>
      <c r="D15" s="252"/>
      <c r="E15" s="20"/>
    </row>
    <row r="16" spans="1:6">
      <c r="A16" s="17"/>
      <c r="B16" s="17"/>
      <c r="C16" s="17"/>
      <c r="D16" s="252"/>
      <c r="E16" s="20"/>
    </row>
    <row r="17" spans="1:6">
      <c r="A17" s="23"/>
      <c r="B17" s="23"/>
      <c r="C17" s="23"/>
      <c r="D17" s="252"/>
      <c r="E17" s="26"/>
    </row>
    <row r="18" spans="1:6" s="133" customFormat="1" ht="16">
      <c r="C18" s="132"/>
      <c r="F18" s="176"/>
    </row>
    <row r="19" spans="1:6" s="133" customFormat="1" ht="16">
      <c r="C19" s="132"/>
    </row>
  </sheetData>
  <pageMargins left="0.7" right="0.7" top="0.78740157499999996" bottom="0.78740157499999996"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BCF22-065F-374F-9480-924701CD30E1}">
  <sheetPr>
    <tabColor theme="9" tint="0.79998168889431442"/>
  </sheetPr>
  <dimension ref="A1:H40"/>
  <sheetViews>
    <sheetView zoomScale="160" zoomScaleNormal="160" workbookViewId="0">
      <selection sqref="A1:F1"/>
    </sheetView>
  </sheetViews>
  <sheetFormatPr baseColWidth="10" defaultColWidth="10.83203125"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26">
      <c r="A1" s="328" t="s">
        <v>561</v>
      </c>
      <c r="B1" s="328"/>
      <c r="C1" s="328"/>
      <c r="D1" s="328"/>
      <c r="E1" s="328"/>
      <c r="F1" s="328"/>
    </row>
    <row r="3" spans="1:8" ht="15">
      <c r="A3" s="11" t="s">
        <v>50</v>
      </c>
      <c r="B3" s="12" t="s">
        <v>51</v>
      </c>
      <c r="C3" s="12" t="s">
        <v>52</v>
      </c>
      <c r="D3" s="12" t="s">
        <v>53</v>
      </c>
      <c r="E3" s="12" t="s">
        <v>54</v>
      </c>
      <c r="F3" s="12" t="s">
        <v>55</v>
      </c>
    </row>
    <row r="4" spans="1:8" ht="15">
      <c r="A4" s="13"/>
      <c r="B4" s="14" t="s">
        <v>56</v>
      </c>
      <c r="C4" s="14" t="s">
        <v>57</v>
      </c>
      <c r="D4" s="14"/>
      <c r="E4" s="14"/>
    </row>
    <row r="5" spans="1:8" ht="15">
      <c r="A5" s="15"/>
      <c r="B5" s="16" t="s">
        <v>58</v>
      </c>
      <c r="C5" s="16" t="s">
        <v>59</v>
      </c>
      <c r="D5" s="16" t="s">
        <v>59</v>
      </c>
      <c r="E5" s="16" t="s">
        <v>59</v>
      </c>
      <c r="F5" s="16" t="s">
        <v>59</v>
      </c>
    </row>
    <row r="6" spans="1:8">
      <c r="A6" s="17"/>
      <c r="B6" s="18"/>
      <c r="C6" s="19"/>
      <c r="D6" s="20"/>
      <c r="E6" s="21"/>
      <c r="F6" s="22"/>
    </row>
    <row r="7" spans="1:8">
      <c r="A7" s="17" t="s">
        <v>60</v>
      </c>
      <c r="B7" s="18">
        <v>90</v>
      </c>
      <c r="C7" s="19">
        <v>1900</v>
      </c>
      <c r="D7" s="273">
        <f>+B7*C7</f>
        <v>171000</v>
      </c>
      <c r="E7" s="21">
        <f>+D7/12</f>
        <v>14250</v>
      </c>
      <c r="F7" s="22">
        <f>+B7*8.4</f>
        <v>756</v>
      </c>
      <c r="H7" s="274"/>
    </row>
    <row r="8" spans="1:8">
      <c r="A8" s="17" t="s">
        <v>44</v>
      </c>
      <c r="B8" s="18">
        <v>90</v>
      </c>
      <c r="C8" s="19">
        <v>1900</v>
      </c>
      <c r="D8" s="273">
        <f t="shared" ref="D8:D11" si="0">+B8*C8</f>
        <v>171000</v>
      </c>
      <c r="E8" s="21">
        <f t="shared" ref="E8:E11" si="1">+D8/12</f>
        <v>14250</v>
      </c>
      <c r="F8" s="22">
        <f t="shared" ref="F8:F11" si="2">+B8*8.4</f>
        <v>756</v>
      </c>
      <c r="H8" s="274"/>
    </row>
    <row r="9" spans="1:8">
      <c r="A9" s="17" t="s">
        <v>46</v>
      </c>
      <c r="B9" s="18">
        <v>70</v>
      </c>
      <c r="C9" s="19">
        <v>1900</v>
      </c>
      <c r="D9" s="273">
        <f t="shared" si="0"/>
        <v>133000</v>
      </c>
      <c r="E9" s="21">
        <f t="shared" si="1"/>
        <v>11083.333333333334</v>
      </c>
      <c r="F9" s="22">
        <f t="shared" si="2"/>
        <v>588</v>
      </c>
      <c r="H9" s="274"/>
    </row>
    <row r="10" spans="1:8">
      <c r="A10" s="17" t="s">
        <v>160</v>
      </c>
      <c r="B10" s="18">
        <v>40</v>
      </c>
      <c r="C10" s="19">
        <v>1900</v>
      </c>
      <c r="D10" s="273">
        <f t="shared" si="0"/>
        <v>76000</v>
      </c>
      <c r="E10" s="21">
        <f t="shared" si="1"/>
        <v>6333.333333333333</v>
      </c>
      <c r="F10" s="22">
        <f t="shared" si="2"/>
        <v>336</v>
      </c>
      <c r="H10" s="274"/>
    </row>
    <row r="11" spans="1:8">
      <c r="A11" s="23" t="s">
        <v>282</v>
      </c>
      <c r="B11" s="275">
        <v>57</v>
      </c>
      <c r="C11" s="25">
        <v>1900</v>
      </c>
      <c r="D11" s="276">
        <f t="shared" si="0"/>
        <v>108300</v>
      </c>
      <c r="E11" s="27">
        <f t="shared" si="1"/>
        <v>9025</v>
      </c>
      <c r="F11" s="28">
        <f t="shared" si="2"/>
        <v>478.8</v>
      </c>
      <c r="H11" s="274"/>
    </row>
    <row r="12" spans="1:8">
      <c r="F12" s="22"/>
      <c r="G12" s="22"/>
    </row>
    <row r="13" spans="1:8">
      <c r="A13" s="29" t="s">
        <v>67</v>
      </c>
      <c r="B13" s="30"/>
      <c r="C13" s="30" t="s">
        <v>68</v>
      </c>
      <c r="D13" s="31"/>
      <c r="E13" s="8"/>
      <c r="F13" s="8"/>
      <c r="G13" s="32"/>
    </row>
    <row r="14" spans="1:8">
      <c r="A14" s="33"/>
      <c r="B14" s="34"/>
      <c r="C14" s="34" t="s">
        <v>69</v>
      </c>
      <c r="D14" s="35"/>
      <c r="G14" s="36"/>
    </row>
    <row r="15" spans="1:8">
      <c r="A15" s="37"/>
      <c r="B15" s="38"/>
      <c r="C15" s="38" t="s">
        <v>70</v>
      </c>
      <c r="D15" s="39"/>
      <c r="E15" s="40"/>
      <c r="F15" s="40"/>
      <c r="G15" s="41"/>
    </row>
    <row r="16" spans="1:8">
      <c r="A16" s="42"/>
      <c r="B16" s="42"/>
      <c r="C16" s="35"/>
      <c r="D16" s="35"/>
    </row>
    <row r="17" spans="1:7">
      <c r="A17" s="29" t="s">
        <v>71</v>
      </c>
      <c r="B17" s="30"/>
      <c r="C17" s="30" t="s">
        <v>72</v>
      </c>
      <c r="D17" s="31"/>
      <c r="E17" s="8"/>
      <c r="F17" s="8"/>
      <c r="G17" s="32"/>
    </row>
    <row r="18" spans="1:7">
      <c r="A18" s="33"/>
      <c r="B18" s="34"/>
      <c r="C18" s="34" t="s">
        <v>73</v>
      </c>
      <c r="D18" s="35"/>
      <c r="G18" s="36"/>
    </row>
    <row r="19" spans="1:7">
      <c r="A19" s="33"/>
      <c r="B19" s="34"/>
      <c r="C19" s="34" t="s">
        <v>74</v>
      </c>
      <c r="D19" s="35"/>
      <c r="G19" s="36"/>
    </row>
    <row r="20" spans="1:7">
      <c r="A20" s="33"/>
      <c r="B20" s="34"/>
      <c r="C20" s="34" t="s">
        <v>75</v>
      </c>
      <c r="D20" s="35"/>
      <c r="G20" s="36"/>
    </row>
    <row r="21" spans="1:7">
      <c r="A21" s="37"/>
      <c r="B21" s="38"/>
      <c r="C21" s="38" t="s">
        <v>76</v>
      </c>
      <c r="D21" s="39"/>
      <c r="E21" s="40"/>
      <c r="F21" s="40"/>
      <c r="G21" s="41"/>
    </row>
    <row r="22" spans="1:7">
      <c r="A22" s="42"/>
      <c r="B22" s="42"/>
      <c r="C22" s="35"/>
      <c r="D22" s="35"/>
    </row>
    <row r="23" spans="1:7">
      <c r="A23" s="43" t="s">
        <v>77</v>
      </c>
      <c r="B23" s="44"/>
      <c r="C23" s="44" t="s">
        <v>78</v>
      </c>
      <c r="D23" s="45"/>
      <c r="E23" s="9"/>
      <c r="F23" s="9"/>
      <c r="G23" s="46"/>
    </row>
    <row r="25" spans="1:7">
      <c r="A25" s="10" t="s">
        <v>79</v>
      </c>
    </row>
    <row r="26" spans="1:7">
      <c r="A26" s="7" t="s">
        <v>45</v>
      </c>
    </row>
    <row r="27" spans="1:7">
      <c r="A27" s="7" t="s">
        <v>47</v>
      </c>
    </row>
    <row r="28" spans="1:7">
      <c r="A28" s="7" t="s">
        <v>48</v>
      </c>
    </row>
    <row r="29" spans="1:7">
      <c r="A29" s="7" t="s">
        <v>49</v>
      </c>
    </row>
    <row r="33" spans="1:1">
      <c r="A33" s="10" t="s">
        <v>80</v>
      </c>
    </row>
    <row r="34" spans="1:1">
      <c r="A34" s="7">
        <v>1</v>
      </c>
    </row>
    <row r="35" spans="1:1">
      <c r="A35" s="7">
        <v>1.5</v>
      </c>
    </row>
    <row r="36" spans="1:1">
      <c r="A36" s="7">
        <v>1.8</v>
      </c>
    </row>
    <row r="37" spans="1:1">
      <c r="A37" s="7">
        <v>2</v>
      </c>
    </row>
    <row r="38" spans="1:1">
      <c r="A38" s="7">
        <v>2.1</v>
      </c>
    </row>
    <row r="39" spans="1:1">
      <c r="A39" s="7">
        <v>2.2000000000000002</v>
      </c>
    </row>
    <row r="40" spans="1:1">
      <c r="A40" s="7">
        <v>2.2999999999999998</v>
      </c>
    </row>
  </sheetData>
  <mergeCells count="1">
    <mergeCell ref="A1:F1"/>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A10" sqref="A10"/>
    </sheetView>
  </sheetViews>
  <sheetFormatPr baseColWidth="10" defaultRowHeight="13"/>
  <cols>
    <col min="1" max="1" width="50.1640625" style="7" bestFit="1" customWidth="1"/>
    <col min="2" max="2" width="8.33203125" style="7" bestFit="1" customWidth="1"/>
    <col min="3" max="11" width="9" style="7" bestFit="1" customWidth="1"/>
    <col min="12" max="12" width="12.33203125" style="7" bestFit="1" customWidth="1"/>
    <col min="13" max="13" width="16.6640625" style="7" bestFit="1" customWidth="1"/>
    <col min="14" max="14" width="10.83203125" style="7"/>
    <col min="15" max="15" width="13.5" style="7" bestFit="1" customWidth="1"/>
    <col min="16" max="16384" width="10.83203125" style="7"/>
  </cols>
  <sheetData>
    <row r="1" spans="1:14" ht="15">
      <c r="A1" s="11" t="s">
        <v>50</v>
      </c>
      <c r="B1" s="11"/>
      <c r="C1" s="135"/>
      <c r="D1" s="135"/>
      <c r="E1" s="135"/>
      <c r="F1" s="135"/>
      <c r="G1" s="135"/>
      <c r="H1" s="135"/>
      <c r="I1" s="135"/>
      <c r="J1" s="135"/>
      <c r="K1" s="135"/>
      <c r="L1" s="135"/>
      <c r="M1" s="12" t="s">
        <v>53</v>
      </c>
    </row>
    <row r="2" spans="1:14" ht="15">
      <c r="A2" s="13"/>
      <c r="B2" s="13"/>
      <c r="C2" s="136"/>
      <c r="D2" s="136"/>
      <c r="E2" s="136"/>
      <c r="F2" s="136"/>
      <c r="G2" s="136"/>
      <c r="H2" s="136"/>
      <c r="I2" s="136"/>
      <c r="J2" s="136"/>
      <c r="K2" s="136"/>
      <c r="L2" s="136"/>
      <c r="M2" s="14"/>
    </row>
    <row r="3" spans="1:14" ht="15">
      <c r="A3" s="15"/>
      <c r="B3" s="15" t="s">
        <v>274</v>
      </c>
      <c r="C3" s="145">
        <v>3</v>
      </c>
      <c r="D3" s="145">
        <v>4</v>
      </c>
      <c r="E3" s="145">
        <v>5</v>
      </c>
      <c r="F3" s="145">
        <v>6</v>
      </c>
      <c r="G3" s="145">
        <v>7</v>
      </c>
      <c r="H3" s="145">
        <v>8</v>
      </c>
      <c r="I3" s="145">
        <v>9</v>
      </c>
      <c r="J3" s="145">
        <v>10</v>
      </c>
      <c r="K3" s="145">
        <v>11</v>
      </c>
      <c r="L3" s="145" t="s">
        <v>272</v>
      </c>
      <c r="M3" s="16" t="s">
        <v>300</v>
      </c>
    </row>
    <row r="4" spans="1:14">
      <c r="A4" s="17"/>
      <c r="B4" s="139"/>
      <c r="C4" s="17"/>
      <c r="D4" s="17"/>
      <c r="E4" s="17"/>
      <c r="F4" s="17"/>
      <c r="G4" s="17"/>
      <c r="H4" s="17"/>
      <c r="I4" s="17"/>
      <c r="J4" s="17"/>
      <c r="K4" s="17"/>
      <c r="L4" s="138"/>
      <c r="M4" s="20"/>
      <c r="N4" s="20"/>
    </row>
    <row r="5" spans="1:14">
      <c r="A5" s="17" t="s">
        <v>519</v>
      </c>
      <c r="B5" s="139">
        <v>1</v>
      </c>
      <c r="C5" s="17">
        <v>61539</v>
      </c>
      <c r="D5" s="17">
        <v>62553</v>
      </c>
      <c r="E5" s="17">
        <v>63567</v>
      </c>
      <c r="F5" s="17">
        <v>64581</v>
      </c>
      <c r="G5" s="17">
        <v>65595</v>
      </c>
      <c r="H5" s="17">
        <v>66609</v>
      </c>
      <c r="I5" s="17">
        <v>67622</v>
      </c>
      <c r="J5" s="17">
        <v>68635</v>
      </c>
      <c r="K5" s="17">
        <v>69647</v>
      </c>
      <c r="L5" s="138">
        <f>AVERAGE(C5:K5)</f>
        <v>65594.222222222219</v>
      </c>
      <c r="M5" s="20">
        <f>+L5/B5*1.18</f>
        <v>77401.182222222211</v>
      </c>
      <c r="N5" s="20"/>
    </row>
    <row r="6" spans="1:14">
      <c r="A6" s="17" t="s">
        <v>518</v>
      </c>
      <c r="B6" s="139">
        <v>1</v>
      </c>
      <c r="C6" s="17">
        <v>71269</v>
      </c>
      <c r="D6" s="17">
        <v>72448</v>
      </c>
      <c r="E6" s="17">
        <v>73626</v>
      </c>
      <c r="F6" s="17">
        <v>74802</v>
      </c>
      <c r="G6" s="17">
        <v>75980</v>
      </c>
      <c r="H6" s="17">
        <v>77157</v>
      </c>
      <c r="I6" s="17">
        <v>78333</v>
      </c>
      <c r="J6" s="17">
        <v>79511</v>
      </c>
      <c r="K6" s="17">
        <v>80691</v>
      </c>
      <c r="L6" s="138">
        <f>AVERAGE(C6:K6)</f>
        <v>75979.666666666672</v>
      </c>
      <c r="M6" s="20">
        <f t="shared" ref="M6:M9" si="0">+L6/B6*1.18</f>
        <v>89656.006666666668</v>
      </c>
      <c r="N6" s="20"/>
    </row>
    <row r="7" spans="1:14">
      <c r="A7" s="17" t="s">
        <v>515</v>
      </c>
      <c r="B7" s="139">
        <v>0.6</v>
      </c>
      <c r="C7" s="17"/>
      <c r="D7" s="17"/>
      <c r="E7" s="17"/>
      <c r="F7" s="17"/>
      <c r="G7" s="17"/>
      <c r="H7" s="17"/>
      <c r="I7" s="17"/>
      <c r="J7" s="17"/>
      <c r="K7" s="17"/>
      <c r="L7" s="138">
        <v>47040</v>
      </c>
      <c r="M7" s="20">
        <f>+L7/B7*1.18</f>
        <v>92512</v>
      </c>
      <c r="N7" s="20"/>
    </row>
    <row r="8" spans="1:14">
      <c r="A8" s="17" t="s">
        <v>516</v>
      </c>
      <c r="B8" s="139">
        <v>0.6</v>
      </c>
      <c r="C8" s="17"/>
      <c r="D8" s="17"/>
      <c r="E8" s="17"/>
      <c r="F8" s="17"/>
      <c r="G8" s="17"/>
      <c r="H8" s="17"/>
      <c r="I8" s="17"/>
      <c r="J8" s="17"/>
      <c r="K8" s="17"/>
      <c r="L8" s="138">
        <v>48540</v>
      </c>
      <c r="M8" s="20">
        <f t="shared" si="0"/>
        <v>95462</v>
      </c>
      <c r="N8" s="20"/>
    </row>
    <row r="9" spans="1:14">
      <c r="A9" s="17" t="s">
        <v>517</v>
      </c>
      <c r="B9" s="139">
        <v>0.6</v>
      </c>
      <c r="C9" s="17"/>
      <c r="D9" s="17"/>
      <c r="E9" s="17"/>
      <c r="F9" s="17"/>
      <c r="G9" s="17"/>
      <c r="H9" s="17"/>
      <c r="I9" s="17"/>
      <c r="J9" s="17"/>
      <c r="K9" s="17"/>
      <c r="L9" s="138">
        <v>50040</v>
      </c>
      <c r="M9" s="20">
        <f t="shared" si="0"/>
        <v>98412</v>
      </c>
      <c r="N9" s="20"/>
    </row>
    <row r="10" spans="1:14">
      <c r="A10" s="23" t="s">
        <v>299</v>
      </c>
      <c r="B10" s="146">
        <v>1</v>
      </c>
      <c r="C10" s="23"/>
      <c r="D10" s="23"/>
      <c r="E10" s="23"/>
      <c r="F10" s="23"/>
      <c r="G10" s="23"/>
      <c r="H10" s="23"/>
      <c r="I10" s="23"/>
      <c r="J10" s="23"/>
      <c r="K10" s="23"/>
      <c r="L10" s="23">
        <v>95986</v>
      </c>
      <c r="M10" s="26" t="s">
        <v>514</v>
      </c>
      <c r="N10" s="20"/>
    </row>
    <row r="11" spans="1:14" s="133" customFormat="1" ht="16">
      <c r="C11" s="132"/>
      <c r="D11" s="132"/>
      <c r="E11" s="132"/>
      <c r="F11" s="132"/>
      <c r="G11" s="132"/>
      <c r="H11" s="132"/>
      <c r="I11" s="132"/>
      <c r="J11" s="132"/>
      <c r="K11" s="132"/>
      <c r="L11" s="17"/>
      <c r="M11" s="20"/>
    </row>
    <row r="12" spans="1:14" s="133" customFormat="1" ht="16">
      <c r="C12" s="132"/>
      <c r="D12" s="132"/>
      <c r="E12" s="132"/>
      <c r="F12" s="132"/>
      <c r="G12" s="132"/>
      <c r="H12" s="132"/>
      <c r="I12" s="132"/>
      <c r="J12" s="132"/>
      <c r="K12" s="132"/>
      <c r="L12" s="17"/>
      <c r="M12" s="20"/>
    </row>
    <row r="13" spans="1:14" s="133" customFormat="1" ht="16">
      <c r="C13" s="132"/>
      <c r="D13" s="132"/>
      <c r="E13" s="132"/>
      <c r="F13" s="132"/>
      <c r="G13" s="132"/>
      <c r="H13" s="132"/>
      <c r="I13" s="132"/>
      <c r="J13" s="132"/>
      <c r="K13" s="132"/>
    </row>
    <row r="14" spans="1:14" s="133" customFormat="1" ht="16">
      <c r="A14" s="134" t="s">
        <v>269</v>
      </c>
      <c r="B14" s="134"/>
      <c r="C14" s="137"/>
      <c r="D14" s="137"/>
      <c r="E14" s="137"/>
      <c r="F14" s="137"/>
      <c r="G14" s="137"/>
      <c r="H14" s="137"/>
      <c r="I14" s="137"/>
      <c r="J14" s="137"/>
      <c r="K14" s="137"/>
      <c r="L14" s="132"/>
    </row>
    <row r="15" spans="1:14" s="133" customFormat="1" ht="16">
      <c r="A15" s="133" t="s">
        <v>271</v>
      </c>
      <c r="C15" s="132"/>
      <c r="D15" s="132"/>
      <c r="E15" s="132"/>
      <c r="F15" s="132"/>
      <c r="G15" s="132"/>
      <c r="H15" s="132"/>
      <c r="I15" s="132"/>
      <c r="J15" s="132"/>
      <c r="K15" s="132"/>
      <c r="L15" s="132"/>
    </row>
    <row r="16" spans="1:14" s="133" customFormat="1" ht="16">
      <c r="C16" s="132"/>
      <c r="D16" s="132"/>
      <c r="E16" s="132"/>
      <c r="F16" s="132"/>
      <c r="G16" s="132"/>
      <c r="H16" s="132"/>
      <c r="I16" s="132"/>
      <c r="J16" s="132"/>
      <c r="K16" s="132"/>
      <c r="L16" s="7"/>
      <c r="M16" s="7"/>
    </row>
    <row r="17" spans="1:13" s="133" customFormat="1" ht="16">
      <c r="A17" s="133" t="s">
        <v>273</v>
      </c>
      <c r="C17" s="132"/>
      <c r="D17" s="132"/>
      <c r="E17" s="132"/>
      <c r="F17" s="132"/>
      <c r="G17" s="132"/>
      <c r="H17" s="132"/>
      <c r="I17" s="132"/>
      <c r="J17" s="132"/>
      <c r="K17" s="132"/>
      <c r="L17" s="7"/>
      <c r="M17" s="7"/>
    </row>
    <row r="18" spans="1:13" s="133" customFormat="1" ht="16">
      <c r="C18" s="132"/>
      <c r="D18" s="132"/>
      <c r="E18" s="132"/>
      <c r="F18" s="132"/>
      <c r="G18" s="132"/>
      <c r="H18" s="132"/>
      <c r="I18" s="132"/>
      <c r="J18" s="132"/>
      <c r="K18" s="132"/>
      <c r="L18" s="7"/>
      <c r="M18" s="7"/>
    </row>
    <row r="19" spans="1:13" s="133" customFormat="1" ht="16">
      <c r="A19" s="133" t="s">
        <v>270</v>
      </c>
      <c r="C19" s="132"/>
      <c r="D19" s="132"/>
      <c r="E19" s="132"/>
      <c r="F19" s="132"/>
      <c r="G19" s="132"/>
      <c r="H19" s="132"/>
      <c r="I19" s="132"/>
      <c r="J19" s="132"/>
      <c r="K19" s="132"/>
      <c r="L19" s="7"/>
      <c r="M19" s="7"/>
    </row>
    <row r="20" spans="1:13" s="133" customFormat="1" ht="16">
      <c r="A20" s="133" t="s">
        <v>275</v>
      </c>
      <c r="C20" s="132"/>
      <c r="D20" s="132"/>
      <c r="E20" s="132"/>
      <c r="F20" s="132"/>
      <c r="G20" s="132"/>
      <c r="H20" s="132"/>
      <c r="I20" s="132"/>
      <c r="J20" s="132"/>
      <c r="K20" s="132"/>
      <c r="L20" s="7"/>
      <c r="M20" s="7"/>
    </row>
    <row r="21" spans="1:13" s="133" customFormat="1" ht="16">
      <c r="C21" s="132"/>
      <c r="D21" s="132"/>
      <c r="E21" s="132"/>
      <c r="F21" s="132"/>
      <c r="G21" s="132"/>
      <c r="H21" s="132"/>
      <c r="I21" s="132"/>
      <c r="J21" s="132"/>
      <c r="K21" s="132"/>
      <c r="L21" s="7"/>
      <c r="M21" s="7"/>
    </row>
    <row r="22" spans="1:13" s="133" customFormat="1" ht="16">
      <c r="C22" s="132"/>
      <c r="D22" s="132"/>
      <c r="E22" s="132"/>
      <c r="F22" s="132"/>
      <c r="G22" s="132"/>
      <c r="H22" s="132"/>
      <c r="I22" s="132"/>
      <c r="J22" s="132"/>
      <c r="K22" s="132"/>
      <c r="L22" s="7"/>
      <c r="M22" s="7"/>
    </row>
    <row r="23" spans="1:13" s="133" customFormat="1" ht="16">
      <c r="C23" s="132"/>
      <c r="D23" s="132"/>
      <c r="E23" s="132"/>
      <c r="F23" s="132"/>
      <c r="G23" s="132"/>
      <c r="H23" s="132"/>
      <c r="I23" s="132"/>
      <c r="J23" s="132"/>
      <c r="K23" s="132"/>
      <c r="L23" s="7"/>
      <c r="M23" s="7"/>
    </row>
    <row r="24" spans="1:13" s="133" customFormat="1" ht="16">
      <c r="C24" s="132"/>
      <c r="D24" s="132"/>
      <c r="E24" s="132"/>
      <c r="F24" s="132"/>
      <c r="G24" s="132"/>
      <c r="H24" s="132"/>
      <c r="I24" s="132"/>
      <c r="J24" s="132"/>
      <c r="K24" s="132"/>
      <c r="L24" s="7"/>
      <c r="M24" s="7"/>
    </row>
    <row r="25" spans="1:13" s="133" customFormat="1" ht="16">
      <c r="C25" s="132"/>
      <c r="D25" s="132"/>
      <c r="E25" s="132"/>
      <c r="F25" s="132"/>
      <c r="G25" s="132"/>
      <c r="H25" s="132"/>
      <c r="I25" s="132"/>
      <c r="J25" s="132"/>
      <c r="K25" s="132"/>
      <c r="L25" s="7"/>
      <c r="M25" s="7"/>
    </row>
    <row r="26" spans="1:13" s="133" customFormat="1" ht="16">
      <c r="C26" s="132"/>
      <c r="D26" s="132"/>
      <c r="E26" s="132"/>
      <c r="F26" s="132"/>
      <c r="G26" s="132"/>
      <c r="H26" s="132"/>
      <c r="I26" s="132"/>
      <c r="J26" s="132"/>
      <c r="K26" s="132"/>
      <c r="L26" s="7"/>
      <c r="M26" s="7"/>
    </row>
    <row r="27" spans="1:13" s="133" customFormat="1" ht="16">
      <c r="C27" s="132"/>
      <c r="D27" s="132"/>
      <c r="E27" s="132"/>
      <c r="F27" s="132"/>
      <c r="G27" s="132"/>
      <c r="H27" s="132"/>
      <c r="I27" s="132"/>
      <c r="J27" s="132"/>
      <c r="K27" s="132"/>
      <c r="L27" s="7"/>
      <c r="M27" s="7"/>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26B63-7B46-3849-A31E-5761E4A5C011}">
  <sheetPr>
    <tabColor theme="9" tint="0.79998168889431442"/>
  </sheetPr>
  <dimension ref="A1:Q28"/>
  <sheetViews>
    <sheetView zoomScale="150" zoomScaleNormal="150" workbookViewId="0">
      <selection activeCell="M9" sqref="M9"/>
    </sheetView>
  </sheetViews>
  <sheetFormatPr baseColWidth="10" defaultColWidth="10.83203125" defaultRowHeight="16"/>
  <cols>
    <col min="1" max="1" width="62" style="133" bestFit="1" customWidth="1"/>
    <col min="2" max="2" width="8.6640625" style="133" bestFit="1" customWidth="1"/>
    <col min="3" max="11" width="9.33203125" style="133" bestFit="1" customWidth="1"/>
    <col min="12" max="12" width="12.6640625" style="133" bestFit="1" customWidth="1"/>
    <col min="13" max="13" width="17" style="133" bestFit="1" customWidth="1"/>
    <col min="14" max="14" width="16.6640625" style="133" customWidth="1"/>
    <col min="15" max="15" width="7" style="133" bestFit="1" customWidth="1"/>
    <col min="16" max="16" width="11.1640625" style="133" bestFit="1" customWidth="1"/>
    <col min="17" max="17" width="13.83203125" style="133" bestFit="1" customWidth="1"/>
    <col min="18" max="16384" width="10.83203125" style="133"/>
  </cols>
  <sheetData>
    <row r="1" spans="1:17">
      <c r="A1" s="159" t="s">
        <v>50</v>
      </c>
      <c r="B1" s="159"/>
      <c r="C1" s="159"/>
      <c r="D1" s="159"/>
      <c r="E1" s="159"/>
      <c r="F1" s="159"/>
      <c r="G1" s="159"/>
      <c r="H1" s="159"/>
      <c r="I1" s="159"/>
      <c r="J1" s="159"/>
      <c r="K1" s="159"/>
      <c r="L1" s="159"/>
      <c r="M1" s="160" t="s">
        <v>53</v>
      </c>
      <c r="N1" s="161"/>
    </row>
    <row r="2" spans="1:17">
      <c r="A2" s="162"/>
      <c r="B2" s="162"/>
      <c r="C2" s="162"/>
      <c r="D2" s="162"/>
      <c r="E2" s="162"/>
      <c r="F2" s="162"/>
      <c r="G2" s="162"/>
      <c r="H2" s="162"/>
      <c r="I2" s="162"/>
      <c r="J2" s="162"/>
      <c r="K2" s="162"/>
      <c r="L2" s="162"/>
      <c r="M2" s="161"/>
      <c r="N2" s="161"/>
    </row>
    <row r="3" spans="1:17">
      <c r="A3" s="163"/>
      <c r="B3" s="162" t="s">
        <v>274</v>
      </c>
      <c r="C3" s="133">
        <v>3</v>
      </c>
      <c r="D3" s="133">
        <v>4</v>
      </c>
      <c r="E3" s="133">
        <v>5</v>
      </c>
      <c r="F3" s="133">
        <v>6</v>
      </c>
      <c r="G3" s="133">
        <v>7</v>
      </c>
      <c r="H3" s="133">
        <v>8</v>
      </c>
      <c r="I3" s="133">
        <v>9</v>
      </c>
      <c r="J3" s="133">
        <v>10</v>
      </c>
      <c r="K3" s="133">
        <v>11</v>
      </c>
      <c r="L3" s="133" t="s">
        <v>272</v>
      </c>
      <c r="M3" s="164" t="s">
        <v>300</v>
      </c>
      <c r="N3" s="165" t="s">
        <v>525</v>
      </c>
    </row>
    <row r="4" spans="1:17">
      <c r="A4" s="166"/>
      <c r="B4" s="166"/>
      <c r="C4" s="166"/>
      <c r="D4" s="166"/>
      <c r="E4" s="166"/>
      <c r="F4" s="166"/>
      <c r="G4" s="166"/>
      <c r="H4" s="166"/>
      <c r="I4" s="166"/>
      <c r="J4" s="166"/>
      <c r="K4" s="166"/>
      <c r="L4" s="166"/>
      <c r="M4" s="167"/>
      <c r="N4" s="167"/>
      <c r="P4" s="167"/>
    </row>
    <row r="5" spans="1:17">
      <c r="A5" s="17" t="s">
        <v>519</v>
      </c>
      <c r="B5" s="168">
        <v>1</v>
      </c>
      <c r="C5" s="133">
        <v>62093</v>
      </c>
      <c r="D5" s="133">
        <v>63116</v>
      </c>
      <c r="E5" s="133">
        <v>64139</v>
      </c>
      <c r="F5" s="133">
        <v>65162</v>
      </c>
      <c r="G5" s="133">
        <v>66185</v>
      </c>
      <c r="H5" s="133">
        <v>67208</v>
      </c>
      <c r="I5" s="133">
        <v>68231</v>
      </c>
      <c r="J5" s="133">
        <v>69253</v>
      </c>
      <c r="K5" s="133">
        <v>70274</v>
      </c>
      <c r="L5" s="169">
        <f>AVERAGE(C5:K5)</f>
        <v>66184.555555555562</v>
      </c>
      <c r="M5" s="170">
        <f>L5+(L5*N5)</f>
        <v>75450.393333333341</v>
      </c>
      <c r="N5" s="171">
        <v>0.14000000000000001</v>
      </c>
    </row>
    <row r="6" spans="1:17" ht="17" thickBot="1">
      <c r="A6" s="17" t="s">
        <v>518</v>
      </c>
      <c r="B6" s="168">
        <v>1</v>
      </c>
      <c r="C6" s="172">
        <v>71910</v>
      </c>
      <c r="D6" s="172">
        <v>73100</v>
      </c>
      <c r="E6" s="172">
        <v>74289</v>
      </c>
      <c r="F6" s="172">
        <v>75475</v>
      </c>
      <c r="G6" s="172">
        <v>76664</v>
      </c>
      <c r="H6" s="172">
        <v>77851</v>
      </c>
      <c r="I6" s="172">
        <v>79038</v>
      </c>
      <c r="J6" s="172">
        <v>80227</v>
      </c>
      <c r="K6" s="172">
        <v>81417</v>
      </c>
      <c r="L6" s="169">
        <f>AVERAGE(C6:K6)</f>
        <v>76663.444444444438</v>
      </c>
      <c r="M6" s="170">
        <f t="shared" ref="M6:M11" si="0">L6+(L6*N6)</f>
        <v>87396.32666666666</v>
      </c>
      <c r="N6" s="171">
        <v>0.14000000000000001</v>
      </c>
    </row>
    <row r="7" spans="1:17">
      <c r="A7" s="17" t="s">
        <v>515</v>
      </c>
      <c r="B7" s="168">
        <v>0.6</v>
      </c>
      <c r="C7" s="166"/>
      <c r="D7" s="166"/>
      <c r="E7" s="166"/>
      <c r="F7" s="166"/>
      <c r="G7" s="166"/>
      <c r="H7" s="166"/>
      <c r="I7" s="166"/>
      <c r="J7" s="166"/>
      <c r="K7" s="169"/>
      <c r="L7" s="169">
        <v>47040</v>
      </c>
      <c r="M7" s="170">
        <f>(L7+(L7*N7))/B7</f>
        <v>89768.000000000015</v>
      </c>
      <c r="N7" s="173">
        <v>0.14499999999999999</v>
      </c>
      <c r="O7" s="133">
        <f>+M7/1.145</f>
        <v>78400.000000000015</v>
      </c>
      <c r="P7" s="133">
        <f>+O7*0.6</f>
        <v>47040.000000000007</v>
      </c>
      <c r="Q7" s="133">
        <f>+L7*1.145</f>
        <v>53860.800000000003</v>
      </c>
    </row>
    <row r="8" spans="1:17">
      <c r="A8" s="17" t="s">
        <v>516</v>
      </c>
      <c r="B8" s="168">
        <v>0.6</v>
      </c>
      <c r="C8" s="166"/>
      <c r="D8" s="166"/>
      <c r="E8" s="166"/>
      <c r="F8" s="166"/>
      <c r="G8" s="166"/>
      <c r="H8" s="166"/>
      <c r="I8" s="166"/>
      <c r="J8" s="166"/>
      <c r="K8" s="169"/>
      <c r="L8" s="169">
        <v>48540</v>
      </c>
      <c r="M8" s="170">
        <f>(L8+(L8*N8))/B8</f>
        <v>92630.500000000015</v>
      </c>
      <c r="N8" s="173">
        <v>0.14499999999999999</v>
      </c>
      <c r="O8" s="133">
        <f>+M8/1.145</f>
        <v>80900.000000000015</v>
      </c>
      <c r="P8" s="133">
        <f>+O8*0.6</f>
        <v>48540.000000000007</v>
      </c>
      <c r="Q8" s="133">
        <f t="shared" ref="Q8:Q9" si="1">+L8*1.145</f>
        <v>55578.3</v>
      </c>
    </row>
    <row r="9" spans="1:17">
      <c r="A9" s="17" t="s">
        <v>517</v>
      </c>
      <c r="B9" s="168">
        <v>0.6</v>
      </c>
      <c r="C9" s="166"/>
      <c r="D9" s="166"/>
      <c r="E9" s="166"/>
      <c r="F9" s="166"/>
      <c r="G9" s="166"/>
      <c r="H9" s="166"/>
      <c r="I9" s="166"/>
      <c r="J9" s="166"/>
      <c r="K9" s="169"/>
      <c r="L9" s="169">
        <v>50040</v>
      </c>
      <c r="M9" s="170">
        <f>(L9+(L9*N9))/B9</f>
        <v>95493.000000000015</v>
      </c>
      <c r="N9" s="173">
        <v>0.14499999999999999</v>
      </c>
      <c r="Q9" s="133">
        <f t="shared" si="1"/>
        <v>57295.8</v>
      </c>
    </row>
    <row r="10" spans="1:17">
      <c r="A10" s="17" t="s">
        <v>526</v>
      </c>
      <c r="B10" s="168">
        <v>1</v>
      </c>
      <c r="C10" s="166"/>
      <c r="D10" s="166"/>
      <c r="E10" s="166"/>
      <c r="F10" s="166"/>
      <c r="G10" s="166"/>
      <c r="H10" s="166"/>
      <c r="I10" s="166"/>
      <c r="J10" s="166"/>
      <c r="K10" s="166"/>
      <c r="L10" s="169">
        <v>90883</v>
      </c>
      <c r="M10" s="170">
        <f t="shared" si="0"/>
        <v>104515.45</v>
      </c>
      <c r="N10" s="171">
        <v>0.15</v>
      </c>
      <c r="P10" s="167"/>
    </row>
    <row r="11" spans="1:17">
      <c r="A11" s="17" t="s">
        <v>299</v>
      </c>
      <c r="B11" s="168">
        <v>1</v>
      </c>
      <c r="C11" s="166"/>
      <c r="D11" s="166"/>
      <c r="E11" s="166"/>
      <c r="F11" s="166"/>
      <c r="G11" s="166"/>
      <c r="H11" s="166"/>
      <c r="I11" s="166"/>
      <c r="J11" s="166"/>
      <c r="K11" s="166"/>
      <c r="L11" s="169">
        <v>96850</v>
      </c>
      <c r="M11" s="170">
        <f t="shared" si="0"/>
        <v>111377.5</v>
      </c>
      <c r="N11" s="171">
        <v>0.15</v>
      </c>
      <c r="P11" s="167"/>
    </row>
    <row r="12" spans="1:17">
      <c r="A12" s="166"/>
      <c r="B12" s="166"/>
      <c r="C12" s="166"/>
      <c r="D12" s="166"/>
      <c r="E12" s="166"/>
      <c r="F12" s="166"/>
      <c r="G12" s="166"/>
      <c r="H12" s="166"/>
      <c r="I12" s="166"/>
      <c r="J12" s="166"/>
      <c r="K12" s="166"/>
      <c r="L12" s="166"/>
      <c r="M12" s="167"/>
      <c r="N12" s="167"/>
      <c r="P12" s="167"/>
    </row>
    <row r="13" spans="1:17">
      <c r="A13" s="166"/>
      <c r="B13" s="166"/>
      <c r="C13" s="166"/>
      <c r="D13" s="166"/>
      <c r="E13" s="166"/>
      <c r="F13" s="166"/>
      <c r="G13" s="166"/>
      <c r="H13" s="166"/>
      <c r="I13" s="166"/>
      <c r="J13" s="166"/>
      <c r="K13" s="166"/>
      <c r="L13" s="166"/>
      <c r="M13" s="167"/>
      <c r="N13" s="167"/>
      <c r="P13" s="167"/>
    </row>
    <row r="14" spans="1:17">
      <c r="A14" s="166"/>
      <c r="B14" s="166"/>
      <c r="C14" s="166"/>
      <c r="D14" s="166"/>
      <c r="E14" s="166"/>
      <c r="F14" s="166"/>
      <c r="G14" s="166"/>
      <c r="H14" s="166"/>
      <c r="I14" s="166"/>
      <c r="J14" s="166"/>
      <c r="K14" s="166"/>
      <c r="L14" s="166"/>
      <c r="M14" s="167"/>
      <c r="N14" s="167"/>
      <c r="P14" s="167"/>
    </row>
    <row r="15" spans="1:17">
      <c r="A15" s="166"/>
      <c r="B15" s="166"/>
      <c r="C15" s="166"/>
      <c r="D15" s="166"/>
      <c r="E15" s="166"/>
      <c r="F15" s="166"/>
      <c r="G15" s="166"/>
      <c r="H15" s="166"/>
      <c r="I15" s="166"/>
      <c r="J15" s="166"/>
      <c r="K15" s="166"/>
      <c r="L15" s="166"/>
      <c r="M15" s="167"/>
      <c r="N15" s="167"/>
      <c r="P15" s="167"/>
    </row>
    <row r="16" spans="1:17">
      <c r="A16" s="166"/>
      <c r="B16" s="166"/>
      <c r="C16" s="166"/>
      <c r="D16" s="166"/>
      <c r="E16" s="166"/>
      <c r="F16" s="166"/>
      <c r="G16" s="166"/>
      <c r="H16" s="166"/>
      <c r="I16" s="166"/>
      <c r="J16" s="166"/>
      <c r="K16" s="166"/>
      <c r="L16" s="166"/>
      <c r="M16" s="167"/>
      <c r="N16" s="167"/>
      <c r="P16" s="167"/>
    </row>
    <row r="17" spans="1:16">
      <c r="A17" s="174"/>
      <c r="B17" s="174"/>
      <c r="C17" s="174"/>
      <c r="D17" s="174"/>
      <c r="E17" s="174"/>
      <c r="F17" s="174"/>
      <c r="G17" s="174"/>
      <c r="H17" s="174"/>
      <c r="I17" s="174"/>
      <c r="J17" s="174"/>
      <c r="K17" s="174"/>
      <c r="L17" s="174"/>
      <c r="M17" s="175"/>
      <c r="N17" s="167"/>
      <c r="P17" s="167"/>
    </row>
    <row r="18" spans="1:16">
      <c r="O18" s="176"/>
    </row>
    <row r="20" spans="1:16" ht="17" thickBot="1">
      <c r="C20" s="133">
        <v>70274</v>
      </c>
      <c r="D20" s="177">
        <v>81417</v>
      </c>
    </row>
    <row r="21" spans="1:16" ht="17" thickBot="1">
      <c r="C21" s="133">
        <v>69253</v>
      </c>
      <c r="D21" s="177">
        <v>80227</v>
      </c>
    </row>
    <row r="22" spans="1:16" ht="17" thickBot="1">
      <c r="C22" s="133">
        <v>68231</v>
      </c>
      <c r="D22" s="177">
        <v>79038</v>
      </c>
    </row>
    <row r="23" spans="1:16" ht="17" thickBot="1">
      <c r="C23" s="133">
        <v>67208</v>
      </c>
      <c r="D23" s="177">
        <v>77851</v>
      </c>
    </row>
    <row r="24" spans="1:16" ht="17" thickBot="1">
      <c r="C24" s="133">
        <v>66185</v>
      </c>
      <c r="D24" s="177">
        <v>76664</v>
      </c>
    </row>
    <row r="25" spans="1:16" ht="17" thickBot="1">
      <c r="C25" s="133">
        <v>65162</v>
      </c>
      <c r="D25" s="177">
        <v>75475</v>
      </c>
    </row>
    <row r="26" spans="1:16" ht="17" thickBot="1">
      <c r="C26" s="133">
        <v>64139</v>
      </c>
      <c r="D26" s="177">
        <v>74289</v>
      </c>
    </row>
    <row r="27" spans="1:16" ht="17" thickBot="1">
      <c r="C27" s="133">
        <v>63116</v>
      </c>
      <c r="D27" s="177">
        <v>73100</v>
      </c>
    </row>
    <row r="28" spans="1:16" ht="17" thickBot="1">
      <c r="C28" s="133">
        <v>62093</v>
      </c>
      <c r="D28" s="177">
        <v>71910</v>
      </c>
    </row>
  </sheetData>
  <pageMargins left="0.7" right="0.7" top="0.78740157499999996" bottom="0.78740157499999996" header="0.3" footer="0.3"/>
  <pageSetup paperSize="9" orientation="portrait"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zoomScale="160" zoomScaleNormal="160" workbookViewId="0">
      <selection activeCell="B5" sqref="B5:B8"/>
    </sheetView>
  </sheetViews>
  <sheetFormatPr baseColWidth="10" defaultRowHeight="13"/>
  <cols>
    <col min="1" max="1" width="36.83203125" style="7" bestFit="1" customWidth="1"/>
    <col min="2" max="3" width="24.1640625" style="7" bestFit="1" customWidth="1"/>
    <col min="4" max="4" width="16.6640625" style="7" bestFit="1" customWidth="1"/>
    <col min="5" max="5" width="18.1640625" style="7" bestFit="1" customWidth="1"/>
    <col min="6" max="6" width="20.33203125" style="7" bestFit="1" customWidth="1"/>
    <col min="7" max="7" width="17.5" style="7" bestFit="1" customWidth="1"/>
    <col min="8" max="8" width="10.83203125" style="7"/>
    <col min="9" max="9" width="13.5" style="7" bestFit="1" customWidth="1"/>
    <col min="10" max="16384" width="10.83203125" style="7"/>
  </cols>
  <sheetData>
    <row r="1" spans="1:8" ht="15">
      <c r="A1" s="11" t="s">
        <v>50</v>
      </c>
      <c r="B1" s="12" t="s">
        <v>51</v>
      </c>
      <c r="C1" s="12" t="s">
        <v>52</v>
      </c>
      <c r="D1" s="12" t="s">
        <v>53</v>
      </c>
      <c r="E1" s="12" t="s">
        <v>54</v>
      </c>
      <c r="F1" s="12" t="s">
        <v>55</v>
      </c>
    </row>
    <row r="2" spans="1:8" ht="15">
      <c r="A2" s="13"/>
      <c r="B2" s="14" t="s">
        <v>56</v>
      </c>
      <c r="C2" s="14" t="s">
        <v>57</v>
      </c>
      <c r="D2" s="14"/>
      <c r="E2" s="14"/>
    </row>
    <row r="3" spans="1:8" ht="15">
      <c r="A3" s="15"/>
      <c r="B3" s="16" t="s">
        <v>58</v>
      </c>
      <c r="C3" s="16" t="s">
        <v>59</v>
      </c>
      <c r="D3" s="16" t="s">
        <v>59</v>
      </c>
      <c r="E3" s="16" t="s">
        <v>59</v>
      </c>
      <c r="F3" s="16" t="s">
        <v>59</v>
      </c>
    </row>
    <row r="4" spans="1:8" ht="13" customHeight="1">
      <c r="A4" s="17"/>
      <c r="B4" s="18"/>
      <c r="C4" s="88"/>
      <c r="D4" s="20"/>
      <c r="E4" s="21"/>
      <c r="F4" s="22"/>
    </row>
    <row r="5" spans="1:8" ht="13" customHeight="1">
      <c r="A5" s="17" t="s">
        <v>520</v>
      </c>
      <c r="B5" s="18">
        <v>115</v>
      </c>
      <c r="C5" s="88">
        <f>1964-(4*42)</f>
        <v>1796</v>
      </c>
      <c r="D5" s="20">
        <f>+B5*C5</f>
        <v>206540</v>
      </c>
      <c r="E5" s="21">
        <f>+D5/12</f>
        <v>17211.666666666668</v>
      </c>
      <c r="F5" s="22">
        <f>+B5*8.4</f>
        <v>966</v>
      </c>
      <c r="G5" s="7" t="s">
        <v>177</v>
      </c>
    </row>
    <row r="6" spans="1:8" ht="14" customHeight="1">
      <c r="A6" s="17" t="s">
        <v>521</v>
      </c>
      <c r="B6" s="18">
        <v>75</v>
      </c>
      <c r="C6" s="88">
        <v>1964</v>
      </c>
      <c r="D6" s="20">
        <f t="shared" ref="D6:D8" si="0">+B6*C6</f>
        <v>147300</v>
      </c>
      <c r="E6" s="21">
        <f t="shared" ref="E6:E8" si="1">+D6/12</f>
        <v>12275</v>
      </c>
      <c r="F6" s="22">
        <f t="shared" ref="F6:F8" si="2">+B6*8.4</f>
        <v>630</v>
      </c>
    </row>
    <row r="7" spans="1:8">
      <c r="A7" s="17" t="s">
        <v>522</v>
      </c>
      <c r="B7" s="18">
        <v>55</v>
      </c>
      <c r="C7" s="88">
        <v>1964</v>
      </c>
      <c r="D7" s="20">
        <f t="shared" si="0"/>
        <v>108020</v>
      </c>
      <c r="E7" s="21">
        <f t="shared" si="1"/>
        <v>9001.6666666666661</v>
      </c>
      <c r="F7" s="22">
        <f t="shared" si="2"/>
        <v>462</v>
      </c>
      <c r="H7" s="20"/>
    </row>
    <row r="8" spans="1:8">
      <c r="A8" s="23" t="s">
        <v>523</v>
      </c>
      <c r="B8" s="24">
        <v>75</v>
      </c>
      <c r="C8" s="89">
        <v>1964</v>
      </c>
      <c r="D8" s="26">
        <f t="shared" si="0"/>
        <v>147300</v>
      </c>
      <c r="E8" s="27">
        <f t="shared" si="1"/>
        <v>12275</v>
      </c>
      <c r="F8" s="28">
        <f t="shared" si="2"/>
        <v>630</v>
      </c>
      <c r="H8" s="20"/>
    </row>
    <row r="9" spans="1:8">
      <c r="F9" s="22"/>
      <c r="G9" s="22"/>
    </row>
    <row r="10" spans="1:8" ht="16">
      <c r="A10" s="53" t="s">
        <v>140</v>
      </c>
      <c r="B10" s="53"/>
      <c r="C10" s="54"/>
      <c r="D10" s="54"/>
      <c r="E10" s="54"/>
    </row>
    <row r="11" spans="1:8" ht="16">
      <c r="A11" s="55" t="s">
        <v>141</v>
      </c>
      <c r="B11" s="53"/>
      <c r="C11" s="54"/>
      <c r="D11" s="54"/>
      <c r="E11" s="54"/>
    </row>
    <row r="12" spans="1:8" ht="16">
      <c r="A12" s="55" t="s">
        <v>142</v>
      </c>
      <c r="B12" s="53"/>
      <c r="C12" s="54"/>
      <c r="D12" s="54"/>
      <c r="E12" s="54"/>
    </row>
    <row r="13" spans="1:8" ht="16">
      <c r="A13" s="55" t="s">
        <v>143</v>
      </c>
      <c r="B13" s="53"/>
      <c r="C13" s="54"/>
      <c r="D13" s="54"/>
      <c r="E13" s="54"/>
    </row>
    <row r="14" spans="1:8" ht="16">
      <c r="A14" s="55" t="s">
        <v>144</v>
      </c>
      <c r="B14" s="53"/>
      <c r="C14" s="54"/>
      <c r="D14" s="54"/>
      <c r="E14" s="54"/>
    </row>
    <row r="15" spans="1:8" ht="16">
      <c r="A15" s="55" t="s">
        <v>145</v>
      </c>
      <c r="B15" s="53"/>
      <c r="C15" s="54"/>
      <c r="D15" s="54"/>
      <c r="E15" s="54"/>
    </row>
    <row r="16" spans="1:8" ht="16">
      <c r="A16" s="55" t="s">
        <v>146</v>
      </c>
      <c r="B16" s="53"/>
      <c r="C16" s="54"/>
      <c r="D16" s="54"/>
      <c r="E16" s="54"/>
    </row>
    <row r="17" spans="1:5" ht="16">
      <c r="A17" s="53"/>
      <c r="B17" s="53"/>
      <c r="C17" s="54"/>
      <c r="D17" s="54"/>
      <c r="E17" s="54"/>
    </row>
    <row r="18" spans="1:5">
      <c r="A18" s="329" t="s">
        <v>147</v>
      </c>
      <c r="B18" s="329"/>
      <c r="C18" s="329"/>
      <c r="D18" s="329"/>
      <c r="E18" s="329"/>
    </row>
    <row r="21" spans="1:5">
      <c r="A21" s="92" t="s">
        <v>172</v>
      </c>
    </row>
    <row r="23" spans="1:5">
      <c r="A23" s="93">
        <v>42</v>
      </c>
      <c r="B23" s="93" t="s">
        <v>173</v>
      </c>
    </row>
    <row r="24" spans="1:5">
      <c r="A24" s="93">
        <v>52</v>
      </c>
      <c r="B24" s="93" t="s">
        <v>174</v>
      </c>
    </row>
    <row r="25" spans="1:5">
      <c r="A25" s="93">
        <v>5</v>
      </c>
      <c r="B25" s="93" t="s">
        <v>175</v>
      </c>
    </row>
    <row r="26" spans="1:5">
      <c r="A26" s="93">
        <v>10</v>
      </c>
      <c r="B26" s="93" t="s">
        <v>176</v>
      </c>
    </row>
    <row r="28" spans="1:5">
      <c r="A28" s="7">
        <f>A23*(A24-A25)-A26</f>
        <v>1964</v>
      </c>
      <c r="B28" s="7" t="s">
        <v>178</v>
      </c>
    </row>
  </sheetData>
  <mergeCells count="1">
    <mergeCell ref="A18:E18"/>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13</vt:i4>
      </vt:variant>
      <vt:variant>
        <vt:lpstr>Benannte Bereiche</vt:lpstr>
      </vt:variant>
      <vt:variant>
        <vt:i4>11</vt:i4>
      </vt:variant>
    </vt:vector>
  </HeadingPairs>
  <TitlesOfParts>
    <vt:vector size="24" baseType="lpstr">
      <vt:lpstr>Wegleitung Kalkulation</vt:lpstr>
      <vt:lpstr>Guide for Calculation English</vt:lpstr>
      <vt:lpstr>DIZH Budget Calculation</vt:lpstr>
      <vt:lpstr>Personnel Costs</vt:lpstr>
      <vt:lpstr>UZH_Personal_2023</vt:lpstr>
      <vt:lpstr>PHZH_Personal_2023</vt:lpstr>
      <vt:lpstr>UZH_Personal_Alt</vt:lpstr>
      <vt:lpstr>UZH_Personal</vt:lpstr>
      <vt:lpstr>ZHAW_Personal</vt:lpstr>
      <vt:lpstr>ZHDK_Personal</vt:lpstr>
      <vt:lpstr>PHZH_Personal</vt:lpstr>
      <vt:lpstr>ZHAW - Kostensätze 2021</vt:lpstr>
      <vt:lpstr>Pendenzen</vt:lpstr>
      <vt:lpstr>'ZHAW - Kostensätze 2021'!Druckbereich</vt:lpstr>
      <vt:lpstr>PHZH_Personal!Finanzierung</vt:lpstr>
      <vt:lpstr>PHZH_Personal_2023!Finanzierung</vt:lpstr>
      <vt:lpstr>Finanzierung</vt:lpstr>
      <vt:lpstr>PHZH_Personal!Personalkostensätze</vt:lpstr>
      <vt:lpstr>PHZH_Personal_2023!Personalkostensätze</vt:lpstr>
      <vt:lpstr>UZH_Personal!Personalkostensätze</vt:lpstr>
      <vt:lpstr>UZH_Personal_2023!Personalkostensätze</vt:lpstr>
      <vt:lpstr>UZH_Personal_Alt!Personalkostensätze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Sabine Dani</cp:lastModifiedBy>
  <cp:lastPrinted>2021-09-23T10:54:33Z</cp:lastPrinted>
  <dcterms:created xsi:type="dcterms:W3CDTF">2021-04-29T13:48:47Z</dcterms:created>
  <dcterms:modified xsi:type="dcterms:W3CDTF">2023-09-26T15:22:51Z</dcterms:modified>
</cp:coreProperties>
</file>