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silvpa/switchdrive (2)/DIZH Controlling/2 Reporting DIZH/Innovationsprogramm/Budget /"/>
    </mc:Choice>
  </mc:AlternateContent>
  <xr:revisionPtr revIDLastSave="0" documentId="13_ncr:1_{C5893004-B89C-494A-AC97-0908F231111D}" xr6:coauthVersionLast="47" xr6:coauthVersionMax="47" xr10:uidLastSave="{00000000-0000-0000-0000-000000000000}"/>
  <bookViews>
    <workbookView xWindow="0" yWindow="500" windowWidth="28800" windowHeight="15960" activeTab="2" xr2:uid="{CFAFC911-70D3-7848-A0B5-60444B262177}"/>
  </bookViews>
  <sheets>
    <sheet name="Wegleitung Kalkulation" sheetId="26" state="hidden" r:id="rId1"/>
    <sheet name="Guide for Calculation English" sheetId="31" r:id="rId2"/>
    <sheet name="DIZH Budget Calculation" sheetId="15" r:id="rId3"/>
    <sheet name="Personnel Costs" sheetId="25" r:id="rId4"/>
    <sheet name="UZH_Personal_2023" sheetId="33" state="hidden" r:id="rId5"/>
    <sheet name="UZH_Personal_2024" sheetId="35" state="hidden" r:id="rId6"/>
    <sheet name="PHZH_Personal_2023" sheetId="34" state="hidden" r:id="rId7"/>
    <sheet name="UZH_Personal_Alt" sheetId="27" state="hidden" r:id="rId8"/>
    <sheet name="UZH_Personal" sheetId="32" state="hidden" r:id="rId9"/>
    <sheet name="ZHAW_Personal" sheetId="28" state="hidden" r:id="rId10"/>
    <sheet name="ZHDK_Personal" sheetId="23" state="hidden" r:id="rId11"/>
    <sheet name="PHZH_Personal" sheetId="29" state="hidden" r:id="rId12"/>
    <sheet name="ZHAW - Kostensätze 2021" sheetId="30" state="hidden" r:id="rId13"/>
    <sheet name="Pendenzen" sheetId="21" state="hidden" r:id="rId14"/>
  </sheets>
  <definedNames>
    <definedName name="_xlnm._FilterDatabase" localSheetId="13" hidden="1">Pendenzen!$A$3:$D$20</definedName>
    <definedName name="_xlnm.Print_Area" localSheetId="12">'ZHAW - Kostensätze 2021'!$B:$H</definedName>
    <definedName name="Finanzierung" localSheetId="11">PHZH_Personal!$A$24:$A$27</definedName>
    <definedName name="Finanzierung" localSheetId="6">PHZH_Personal_2023!$A$26:$A$29</definedName>
    <definedName name="Finanzierung" localSheetId="8">UZH_Personal!#REF!</definedName>
    <definedName name="Finanzierung" localSheetId="4">UZH_Personal_2023!#REF!</definedName>
    <definedName name="Finanzierung" localSheetId="5">UZH_Personal_2024!#REF!</definedName>
    <definedName name="Finanzierung" localSheetId="7">UZH_Personal_Alt!#REF!</definedName>
    <definedName name="Finanzierung" localSheetId="9">ZHAW_Personal!#REF!</definedName>
    <definedName name="Finanzierung">ZHDK_Personal!$A$28:$A$31</definedName>
    <definedName name="Personalkostensätze" localSheetId="11">PHZH_Personal!$A$4:$F$9</definedName>
    <definedName name="Personalkostensätze" localSheetId="6">PHZH_Personal_2023!$A$6:$F$11</definedName>
    <definedName name="Personalkostensätze" localSheetId="8">UZH_Personal!$A$5:$M$17</definedName>
    <definedName name="Personalkostensätze" localSheetId="4">UZH_Personal_2023!$A$5:$E$17</definedName>
    <definedName name="Personalkostensätze" localSheetId="5">UZH_Personal_2024!$A$5:$E$18</definedName>
    <definedName name="Personalkostensätze" localSheetId="7">UZH_Personal_Alt!$A$4:$M$10</definedName>
    <definedName name="Personalkostensätze" localSheetId="9">ZHAW_Personal!$A$4:$F$8</definedName>
    <definedName name="Personalkostensätze">ZHDK_Personal!$A$4:$F$13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3" i="15" l="1"/>
  <c r="N104" i="15" s="1"/>
  <c r="O104" i="15" s="1"/>
  <c r="K103" i="15"/>
  <c r="K104" i="15" s="1"/>
  <c r="L104" i="15" s="1"/>
  <c r="H103" i="15"/>
  <c r="I103" i="15" s="1"/>
  <c r="E103" i="15"/>
  <c r="F103" i="15" s="1"/>
  <c r="B102" i="15"/>
  <c r="B101" i="15"/>
  <c r="B100" i="15"/>
  <c r="B99" i="15"/>
  <c r="B103" i="15" s="1"/>
  <c r="B98" i="15"/>
  <c r="B97" i="15"/>
  <c r="N64" i="25"/>
  <c r="N65" i="25"/>
  <c r="N66" i="25"/>
  <c r="N67" i="25"/>
  <c r="N68" i="25"/>
  <c r="N69" i="25"/>
  <c r="N70" i="25"/>
  <c r="N71" i="25"/>
  <c r="N72" i="25"/>
  <c r="N73" i="25"/>
  <c r="N74" i="25"/>
  <c r="N63" i="25"/>
  <c r="N13" i="25"/>
  <c r="N14" i="25"/>
  <c r="N15" i="25"/>
  <c r="N16" i="25"/>
  <c r="N17" i="25"/>
  <c r="N18" i="25"/>
  <c r="N19" i="25"/>
  <c r="N20" i="25"/>
  <c r="N21" i="25"/>
  <c r="N22" i="25"/>
  <c r="N23" i="25"/>
  <c r="N12" i="25"/>
  <c r="N47" i="25"/>
  <c r="N48" i="25"/>
  <c r="N49" i="25"/>
  <c r="N50" i="25"/>
  <c r="N51" i="25"/>
  <c r="N52" i="25"/>
  <c r="N53" i="25"/>
  <c r="N54" i="25"/>
  <c r="N55" i="25"/>
  <c r="N56" i="25"/>
  <c r="N57" i="25"/>
  <c r="N46" i="25"/>
  <c r="B104" i="15" l="1"/>
  <c r="C104" i="15" s="1"/>
  <c r="C103" i="15"/>
  <c r="E104" i="15"/>
  <c r="F104" i="15" s="1"/>
  <c r="H104" i="15"/>
  <c r="I104" i="15" s="1"/>
  <c r="L103" i="15"/>
  <c r="O103" i="15"/>
  <c r="G17" i="25"/>
  <c r="G16" i="25"/>
  <c r="G15" i="25"/>
  <c r="G14" i="25"/>
  <c r="G13" i="25"/>
  <c r="G12" i="25"/>
  <c r="E12" i="35"/>
  <c r="E11" i="35"/>
  <c r="E10" i="35"/>
  <c r="E9" i="35"/>
  <c r="E8" i="35"/>
  <c r="E7" i="35"/>
  <c r="E6" i="35"/>
  <c r="E5" i="35"/>
  <c r="B91" i="15"/>
  <c r="B83" i="15"/>
  <c r="B75" i="15"/>
  <c r="E11" i="33"/>
  <c r="E10" i="33"/>
  <c r="E9" i="33"/>
  <c r="E8" i="33"/>
  <c r="E7" i="33"/>
  <c r="E6" i="33"/>
  <c r="E5" i="33"/>
  <c r="D4" i="25"/>
  <c r="D3" i="25"/>
  <c r="D2" i="25"/>
  <c r="D1" i="25"/>
  <c r="G68" i="25" l="1"/>
  <c r="G67" i="25"/>
  <c r="G66" i="25"/>
  <c r="G65" i="25"/>
  <c r="G64" i="25"/>
  <c r="G63" i="25"/>
  <c r="F11" i="34"/>
  <c r="D11" i="34"/>
  <c r="E11" i="34" s="1"/>
  <c r="F10" i="34"/>
  <c r="D10" i="34"/>
  <c r="E10" i="34" s="1"/>
  <c r="F9" i="34"/>
  <c r="D9" i="34"/>
  <c r="E9" i="34" s="1"/>
  <c r="F8" i="34"/>
  <c r="D8" i="34"/>
  <c r="E8" i="34" s="1"/>
  <c r="F7" i="34"/>
  <c r="D7" i="34"/>
  <c r="E7" i="34" s="1"/>
  <c r="H14" i="25" l="1"/>
  <c r="H13" i="25"/>
  <c r="H18" i="25"/>
  <c r="H19" i="25"/>
  <c r="H20" i="25"/>
  <c r="H21" i="25"/>
  <c r="H22" i="25"/>
  <c r="H23" i="25"/>
  <c r="H17" i="25"/>
  <c r="H16" i="25"/>
  <c r="H15" i="25"/>
  <c r="H12" i="25"/>
  <c r="E78" i="15"/>
  <c r="B77" i="15"/>
  <c r="K5" i="15" l="1"/>
  <c r="M9" i="32"/>
  <c r="M8" i="32"/>
  <c r="M7" i="32"/>
  <c r="B49" i="15"/>
  <c r="K4" i="15" l="1"/>
  <c r="M11" i="32"/>
  <c r="M10" i="32"/>
  <c r="Q9" i="32"/>
  <c r="Q8" i="32"/>
  <c r="O8" i="32"/>
  <c r="P8" i="32" s="1"/>
  <c r="Q7" i="32"/>
  <c r="O7" i="32"/>
  <c r="P7" i="32" s="1"/>
  <c r="L6" i="32"/>
  <c r="M6" i="32" s="1"/>
  <c r="L5" i="32"/>
  <c r="M5" i="32" s="1"/>
  <c r="M9" i="27"/>
  <c r="M8" i="27"/>
  <c r="M7" i="27"/>
  <c r="L6" i="27"/>
  <c r="M6" i="27"/>
  <c r="L5" i="27"/>
  <c r="M5" i="27"/>
  <c r="G29" i="25"/>
  <c r="G30" i="25"/>
  <c r="H30" i="25" s="1"/>
  <c r="N30" i="25" s="1"/>
  <c r="G31" i="25"/>
  <c r="H31" i="25" s="1"/>
  <c r="N31" i="25" s="1"/>
  <c r="G32" i="25"/>
  <c r="H32" i="25" s="1"/>
  <c r="N32" i="25" s="1"/>
  <c r="G33" i="25"/>
  <c r="H33" i="25" s="1"/>
  <c r="N33" i="25" s="1"/>
  <c r="G34" i="25"/>
  <c r="H34" i="25" s="1"/>
  <c r="N34" i="25" s="1"/>
  <c r="H35" i="25"/>
  <c r="N35" i="25" s="1"/>
  <c r="H36" i="25"/>
  <c r="N36" i="25" s="1"/>
  <c r="H37" i="25"/>
  <c r="N37" i="25" s="1"/>
  <c r="H38" i="25"/>
  <c r="N38" i="25" s="1"/>
  <c r="H39" i="25"/>
  <c r="N39" i="25" s="1"/>
  <c r="H40" i="25"/>
  <c r="N40" i="25" s="1"/>
  <c r="G46" i="25"/>
  <c r="H46" i="25" s="1"/>
  <c r="G47" i="25"/>
  <c r="H47" i="25" s="1"/>
  <c r="G48" i="25"/>
  <c r="H48" i="25" s="1"/>
  <c r="G49" i="25"/>
  <c r="H49" i="25" s="1"/>
  <c r="G50" i="25"/>
  <c r="H50" i="25" s="1"/>
  <c r="G51" i="25"/>
  <c r="H51" i="25" s="1"/>
  <c r="H53" i="25"/>
  <c r="H55" i="25"/>
  <c r="H56" i="25"/>
  <c r="H57" i="25"/>
  <c r="H52" i="25"/>
  <c r="H54" i="25"/>
  <c r="H63" i="25"/>
  <c r="H64" i="25"/>
  <c r="H65" i="25"/>
  <c r="H66" i="25"/>
  <c r="H67" i="25"/>
  <c r="H68" i="25"/>
  <c r="H69" i="25"/>
  <c r="H71" i="25"/>
  <c r="H72" i="25"/>
  <c r="H73" i="25"/>
  <c r="H74" i="25"/>
  <c r="H70" i="25"/>
  <c r="N54" i="15"/>
  <c r="B15" i="15"/>
  <c r="B16" i="15"/>
  <c r="B17" i="15"/>
  <c r="B18" i="15"/>
  <c r="B22" i="15"/>
  <c r="B23" i="15"/>
  <c r="B24" i="15"/>
  <c r="B25" i="15"/>
  <c r="B26" i="15"/>
  <c r="B27" i="15"/>
  <c r="B31" i="15"/>
  <c r="B32" i="15"/>
  <c r="B33" i="15"/>
  <c r="B34" i="15"/>
  <c r="B35" i="15"/>
  <c r="B39" i="15"/>
  <c r="B40" i="15"/>
  <c r="B41" i="15"/>
  <c r="B42" i="15"/>
  <c r="B43" i="15"/>
  <c r="B47" i="15"/>
  <c r="B48" i="15"/>
  <c r="B50" i="15"/>
  <c r="B51" i="15"/>
  <c r="B52" i="15"/>
  <c r="N45" i="15"/>
  <c r="N57" i="15" s="1"/>
  <c r="E45" i="15"/>
  <c r="E57" i="15" s="1"/>
  <c r="H45" i="15"/>
  <c r="H57" i="15" s="1"/>
  <c r="K45" i="15"/>
  <c r="K57" i="15" s="1"/>
  <c r="K29" i="15"/>
  <c r="H29" i="15"/>
  <c r="E29" i="15"/>
  <c r="N29" i="15"/>
  <c r="K37" i="15"/>
  <c r="K54" i="15"/>
  <c r="H37" i="15"/>
  <c r="H54" i="15"/>
  <c r="E37" i="15"/>
  <c r="E54" i="15"/>
  <c r="N37" i="15"/>
  <c r="D9" i="29"/>
  <c r="E9" i="29"/>
  <c r="F9" i="29"/>
  <c r="B74" i="15"/>
  <c r="B73" i="15"/>
  <c r="K94" i="15"/>
  <c r="H94" i="15"/>
  <c r="E94" i="15"/>
  <c r="N94" i="15"/>
  <c r="K86" i="15"/>
  <c r="H86" i="15"/>
  <c r="E86" i="15"/>
  <c r="N86" i="15"/>
  <c r="H78" i="15"/>
  <c r="K78" i="15"/>
  <c r="N78" i="15"/>
  <c r="B76" i="15"/>
  <c r="B72" i="15"/>
  <c r="B85" i="15"/>
  <c r="B84" i="15"/>
  <c r="B82" i="15"/>
  <c r="B81" i="15"/>
  <c r="B80" i="15"/>
  <c r="B93" i="15"/>
  <c r="B92" i="15"/>
  <c r="B90" i="15"/>
  <c r="B89" i="15"/>
  <c r="B88" i="15"/>
  <c r="C5" i="28"/>
  <c r="A28" i="28"/>
  <c r="F8" i="29"/>
  <c r="D8" i="29"/>
  <c r="E8" i="29"/>
  <c r="F7" i="29"/>
  <c r="D7" i="29"/>
  <c r="E7" i="29"/>
  <c r="F6" i="29"/>
  <c r="D6" i="29"/>
  <c r="E6" i="29"/>
  <c r="F5" i="29"/>
  <c r="D5" i="29"/>
  <c r="E5" i="29"/>
  <c r="F8" i="28"/>
  <c r="D8" i="28"/>
  <c r="E8" i="28"/>
  <c r="F7" i="28"/>
  <c r="D7" i="28"/>
  <c r="E7" i="28" s="1"/>
  <c r="F6" i="28"/>
  <c r="D6" i="28"/>
  <c r="E6" i="28" s="1"/>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H29" i="25" l="1"/>
  <c r="N29" i="25" s="1"/>
  <c r="B57" i="15"/>
  <c r="B78" i="15"/>
  <c r="H59" i="25"/>
  <c r="K13" i="15" s="1"/>
  <c r="K20" i="15" s="1"/>
  <c r="K56" i="15" s="1"/>
  <c r="H76" i="25"/>
  <c r="N14" i="15" s="1"/>
  <c r="N20" i="15" s="1"/>
  <c r="B45" i="15"/>
  <c r="C43" i="15" s="1"/>
  <c r="B86" i="15"/>
  <c r="B29" i="15"/>
  <c r="C24" i="15" s="1"/>
  <c r="E95" i="15"/>
  <c r="B54" i="15"/>
  <c r="C49" i="15" s="1"/>
  <c r="N95" i="15"/>
  <c r="K95" i="15"/>
  <c r="B37" i="15"/>
  <c r="C35" i="15" s="1"/>
  <c r="B94" i="15"/>
  <c r="H95" i="15"/>
  <c r="H25" i="25"/>
  <c r="E11" i="15" s="1"/>
  <c r="E20" i="15" s="1"/>
  <c r="E56" i="15" s="1"/>
  <c r="H42" i="25" l="1"/>
  <c r="H12" i="15" s="1"/>
  <c r="B12" i="15" s="1"/>
  <c r="C27" i="15"/>
  <c r="C31" i="15"/>
  <c r="C33" i="15"/>
  <c r="C34" i="15"/>
  <c r="C22" i="15"/>
  <c r="C41" i="15"/>
  <c r="C47" i="15"/>
  <c r="C25" i="15"/>
  <c r="C23" i="15"/>
  <c r="C39" i="15"/>
  <c r="C42" i="15"/>
  <c r="C51" i="15"/>
  <c r="C48" i="15"/>
  <c r="C26" i="15"/>
  <c r="C32" i="15"/>
  <c r="C40" i="15"/>
  <c r="C50" i="15"/>
  <c r="C52" i="15"/>
  <c r="K58" i="15"/>
  <c r="K60" i="15" s="1"/>
  <c r="K61" i="15" s="1"/>
  <c r="B95" i="15"/>
  <c r="B13" i="15"/>
  <c r="B14" i="15"/>
  <c r="B11" i="15"/>
  <c r="H20" i="15" l="1"/>
  <c r="B20" i="15"/>
  <c r="K64" i="15"/>
  <c r="K65" i="15" s="1"/>
  <c r="L20" i="15"/>
  <c r="K70" i="15"/>
  <c r="N56" i="15"/>
  <c r="N58" i="15" s="1"/>
  <c r="N60" i="15" s="1"/>
  <c r="N70" i="15" s="1"/>
  <c r="H56" i="15"/>
  <c r="H58" i="15" s="1"/>
  <c r="H60" i="15" s="1"/>
  <c r="H70" i="15" s="1"/>
  <c r="E58" i="15"/>
  <c r="E60" i="15" s="1"/>
  <c r="E61" i="15" s="1"/>
  <c r="B56" i="15" l="1"/>
  <c r="B58" i="15" s="1"/>
  <c r="B60" i="15" s="1"/>
  <c r="B70" i="15" s="1"/>
  <c r="C17" i="15"/>
  <c r="C13" i="15"/>
  <c r="C14" i="15"/>
  <c r="L70" i="15"/>
  <c r="E64" i="15"/>
  <c r="E65" i="15" s="1"/>
  <c r="F20" i="15"/>
  <c r="N61" i="15"/>
  <c r="H61" i="15"/>
  <c r="E70" i="15"/>
  <c r="C16" i="15"/>
  <c r="C18" i="15"/>
  <c r="C15" i="15"/>
  <c r="C12" i="15"/>
  <c r="C11" i="15"/>
  <c r="F70" i="15" l="1"/>
  <c r="H64" i="15"/>
  <c r="O20" i="15"/>
  <c r="I20" i="15"/>
  <c r="N64" i="15"/>
  <c r="B61" i="15"/>
  <c r="O70" i="15" l="1"/>
  <c r="N65" i="15"/>
  <c r="I70" i="15"/>
  <c r="H65" i="15"/>
  <c r="C37" i="15"/>
  <c r="C54" i="15"/>
  <c r="C45" i="15"/>
  <c r="C20" i="15"/>
  <c r="B64" i="15"/>
  <c r="C29" i="15"/>
  <c r="C70" i="15" l="1"/>
  <c r="E9" i="15"/>
  <c r="B65" i="15"/>
  <c r="B66" i="15" s="1"/>
  <c r="B71" i="15" s="1"/>
  <c r="N9" i="15"/>
  <c r="K9" i="15"/>
  <c r="H9" i="15"/>
  <c r="L65" i="15"/>
  <c r="O65" i="15"/>
  <c r="I65" i="15"/>
  <c r="F65" i="15"/>
  <c r="C65" i="15" l="1"/>
  <c r="E66" i="15"/>
  <c r="E71" i="15" s="1"/>
  <c r="C66" i="15"/>
  <c r="N66" i="15"/>
  <c r="N71" i="15" s="1"/>
  <c r="K66" i="15"/>
  <c r="L66" i="15" s="1"/>
  <c r="H66" i="15"/>
  <c r="I66" i="15" s="1"/>
  <c r="B96" i="15"/>
  <c r="C96" i="15" s="1"/>
  <c r="C71" i="15"/>
  <c r="C69" i="15" s="1"/>
  <c r="C95" i="15"/>
  <c r="B69" i="15"/>
  <c r="F66" i="15" l="1"/>
  <c r="K71" i="15"/>
  <c r="L95" i="15" s="1"/>
  <c r="O66" i="15"/>
  <c r="H71" i="15"/>
  <c r="N96" i="15"/>
  <c r="O96" i="15" s="1"/>
  <c r="O71" i="15"/>
  <c r="O69" i="15" s="1"/>
  <c r="O95" i="15"/>
  <c r="N69" i="15"/>
  <c r="E96" i="15"/>
  <c r="F96" i="15" s="1"/>
  <c r="F71" i="15"/>
  <c r="F69" i="15" s="1"/>
  <c r="F95" i="15"/>
  <c r="E69" i="15"/>
  <c r="K96" i="15" l="1"/>
  <c r="L96" i="15" s="1"/>
  <c r="K69" i="15"/>
  <c r="L71" i="15"/>
  <c r="L69" i="15" s="1"/>
  <c r="H69" i="15"/>
  <c r="I95" i="15"/>
  <c r="H96" i="15"/>
  <c r="I96" i="15" s="1"/>
  <c r="I71" i="15"/>
  <c r="I6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silvia passardi2</author>
  </authors>
  <commentList>
    <comment ref="A20" authorId="0" shapeId="0" xr:uid="{359F5636-ED98-7E42-A7A3-E96AE5EDE90A}">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11 to 14).
</t>
        </r>
        <r>
          <rPr>
            <sz val="10"/>
            <color rgb="FF000000"/>
            <rFont val="+mn-lt"/>
            <charset val="1"/>
          </rPr>
          <t xml:space="preserve">
</t>
        </r>
        <r>
          <rPr>
            <sz val="10"/>
            <color rgb="FF000000"/>
            <rFont val="+mn-lt"/>
            <charset val="1"/>
          </rPr>
          <t>2) Alternatively, the personnel costs can also be entered manually in rows 15 to 18.</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9" authorId="0" shapeId="0" xr:uid="{E30F2F38-58D6-764F-9243-34B99F7A24A1}">
      <text>
        <r>
          <rPr>
            <b/>
            <sz val="10"/>
            <color rgb="FF000000"/>
            <rFont val="Calibri"/>
            <family val="2"/>
          </rPr>
          <t xml:space="preserve">SPECIFICATIONS FOR ALLOWABLE MATERIAL 
</t>
        </r>
        <r>
          <rPr>
            <sz val="10"/>
            <color rgb="FF000000"/>
            <rFont val="+mn-lt"/>
            <charset val="1"/>
          </rPr>
          <t xml:space="preserve">
</t>
        </r>
        <r>
          <rPr>
            <sz val="10"/>
            <color rgb="FF000000"/>
            <rFont val="Calibri"/>
            <family val="2"/>
          </rPr>
          <t xml:space="preserve">All fields in column A (lines 23 to 28) can be overwritten and labelled as desired. Please give as precise and easily comprehensible designations as possible.
</t>
        </r>
        <r>
          <rPr>
            <sz val="10"/>
            <color rgb="FF000000"/>
            <rFont val="+mn-lt"/>
            <charset val="1"/>
          </rPr>
          <t xml:space="preserve">
</t>
        </r>
        <r>
          <rPr>
            <b/>
            <sz val="10"/>
            <color rgb="FF000000"/>
            <rFont val="Calibri"/>
            <family val="2"/>
          </rPr>
          <t>Examples:</t>
        </r>
        <r>
          <rPr>
            <sz val="10"/>
            <color rgb="FF000000"/>
            <rFont val="Calibri"/>
            <family val="2"/>
          </rPr>
          <t xml:space="preserve">
</t>
        </r>
        <r>
          <rPr>
            <sz val="10"/>
            <color rgb="FF000000"/>
            <rFont val="Calibri"/>
            <family val="2"/>
          </rPr>
          <t xml:space="preserve">Expenses: e.g. travel costs for conference visits, costs for inviting speakers to workshops, costs for catering or other food, etc. Open Access costs, rental costs, insurance, advertising costs, printing costs, etc.
</t>
        </r>
        <r>
          <rPr>
            <sz val="10"/>
            <color rgb="FF000000"/>
            <rFont val="+mn-lt"/>
            <charset val="1"/>
          </rPr>
          <t xml:space="preserve">
</t>
        </r>
        <r>
          <rPr>
            <b/>
            <sz val="10"/>
            <color rgb="FF000000"/>
            <rFont val="Calibri"/>
            <family val="2"/>
          </rPr>
          <t>Principle:</t>
        </r>
        <r>
          <rPr>
            <sz val="10"/>
            <color rgb="FF000000"/>
            <rFont val="Calibri"/>
            <family val="2"/>
          </rPr>
          <t xml:space="preserve">
</t>
        </r>
        <r>
          <rPr>
            <sz val="10"/>
            <color rgb="FF000000"/>
            <rFont val="Calibri"/>
            <family val="2"/>
          </rPr>
          <t xml:space="preserve">1) there are no thresholds for chargeable material costs.
</t>
        </r>
        <r>
          <rPr>
            <sz val="10"/>
            <color rgb="FF000000"/>
            <rFont val="Calibri"/>
            <family val="2"/>
          </rPr>
          <t xml:space="preserve">2) Costs can only be included if they were approved as part of the application and are indispensable for the realisation of the project.
</t>
        </r>
        <r>
          <rPr>
            <sz val="10"/>
            <color rgb="FF000000"/>
            <rFont val="Calibri"/>
            <family val="2"/>
          </rPr>
          <t xml:space="preserve">3) Only state costs that are comprehensible.
</t>
        </r>
        <r>
          <rPr>
            <sz val="10"/>
            <color rgb="FF000000"/>
            <rFont val="Calibri"/>
            <family val="2"/>
          </rPr>
          <t>4) Do not build up reserve items!</t>
        </r>
      </text>
    </comment>
    <comment ref="A37"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 xml:space="preserve">Expenditure on "subcontracting" contracts must be separated from material costs.
</t>
        </r>
        <r>
          <rPr>
            <sz val="10"/>
            <color rgb="FF000000"/>
            <rFont val="+mn-lt"/>
            <charset val="1"/>
          </rPr>
          <t xml:space="preserve">A subcontractor is typically an external company that does work for the DIZH project that cannot be done in-house by the university.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 xml:space="preserve">Programming, consulting, creating web presence, event agencies, etc.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 xml:space="preserve">1) Maximum 20% of the total project costs or a maximum of 100 TCHF.
</t>
        </r>
        <r>
          <rPr>
            <sz val="10"/>
            <color rgb="FF000000"/>
            <rFont val="+mn-lt"/>
            <charset val="1"/>
          </rPr>
          <t xml:space="preserve">2) If available, enclose quotations on the cost composition so that the costs indicated are comprehensible.
</t>
        </r>
        <r>
          <rPr>
            <sz val="10"/>
            <color rgb="FF000000"/>
            <rFont val="+mn-lt"/>
            <charset val="1"/>
          </rPr>
          <t xml:space="preserve">3) Costs can only be included if they were approved as part of the application and are indispensable for the realisation of the project.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xml:space="preserve">- If an intangible value (e.g. software) arises from the subcontracting, this may lead to an investment requirement under certain circumstances.
</t>
        </r>
        <r>
          <rPr>
            <sz val="10"/>
            <color rgb="FF000000"/>
            <rFont val="+mn-lt"/>
            <charset val="1"/>
          </rPr>
          <t>- Whether an intangible value arises depends on various factors and must be clarified by the finance department of the respective university .</t>
        </r>
      </text>
    </comment>
    <comment ref="A45"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(38-42).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54"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rPr>
          <t xml:space="preserve">Procurement of equipment, installations and infrastructure that are indispensable for the project and have a useful life of at least one year.
</t>
        </r>
        <r>
          <rPr>
            <sz val="10"/>
            <color rgb="FF000000"/>
            <rFont val="Calibri"/>
            <family val="2"/>
          </rPr>
          <t xml:space="preserve"> 
</t>
        </r>
        <r>
          <rPr>
            <i/>
            <sz val="10"/>
            <color rgb="FF000000"/>
            <rFont val="Calibri"/>
            <family val="2"/>
          </rPr>
          <t>Thresholds:</t>
        </r>
        <r>
          <rPr>
            <sz val="10"/>
            <color rgb="FF000000"/>
            <rFont val="Calibri"/>
            <family val="2"/>
          </rPr>
          <t xml:space="preserve">
</t>
        </r>
        <r>
          <rPr>
            <sz val="10"/>
            <color rgb="FF000000"/>
            <rFont val="Calibri"/>
            <family val="2"/>
          </rPr>
          <t xml:space="preserve">UZH: 10 TCHF
</t>
        </r>
        <r>
          <rPr>
            <sz val="10"/>
            <color rgb="FF000000"/>
            <rFont val="Calibri"/>
            <family val="2"/>
          </rPr>
          <t xml:space="preserve">PHZH, ZHAW, ZHdK: 50 TCHF
</t>
        </r>
        <r>
          <rPr>
            <sz val="10"/>
            <color rgb="FF000000"/>
            <rFont val="Calibri"/>
            <family val="2"/>
          </rPr>
          <t xml:space="preserve"> 
</t>
        </r>
        <r>
          <rPr>
            <sz val="10"/>
            <color rgb="FF000000"/>
            <rFont val="Calibri"/>
            <family val="2"/>
          </rPr>
          <t xml:space="preserve">Purchases exceeding these thresholds must be procured internally at the university and cannot be financed with DIZH funds. However, purchases of equipment &amp; facilities below this threshold may be declared for the DIZH credit.
</t>
        </r>
        <r>
          <rPr>
            <sz val="10"/>
            <color rgb="FF000000"/>
            <rFont val="Calibri"/>
            <family val="2"/>
          </rPr>
          <t xml:space="preserve">Expenditure on equipment rental must also be declared.
</t>
        </r>
        <r>
          <rPr>
            <sz val="10"/>
            <color rgb="FF000000"/>
            <rFont val="Calibri"/>
            <family val="2"/>
          </rPr>
          <t xml:space="preserve"> 
</t>
        </r>
        <r>
          <rPr>
            <i/>
            <sz val="10"/>
            <color rgb="FF000000"/>
            <rFont val="Calibri"/>
            <family val="2"/>
          </rPr>
          <t>Examples:</t>
        </r>
        <r>
          <rPr>
            <sz val="10"/>
            <color rgb="FF000000"/>
            <rFont val="Calibri"/>
            <family val="2"/>
          </rPr>
          <t xml:space="preserve">
</t>
        </r>
        <r>
          <rPr>
            <sz val="10"/>
            <color rgb="FF000000"/>
            <rFont val="Calibri"/>
            <family val="2"/>
          </rPr>
          <t xml:space="preserve">Laboratory equipment, machinery, instruments, tools, hardware (incl. operating software), printers, vehicles, furniture, software, licences, patents, etc.
</t>
        </r>
      </text>
    </comment>
    <comment ref="A56"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7" authorId="0" shapeId="0" xr:uid="{78A13BC8-EF2F-2E40-BF17-8EFAF5132040}">
      <text>
        <r>
          <rPr>
            <sz val="10"/>
            <color rgb="FF000000"/>
            <rFont val="Calibri"/>
            <family val="2"/>
          </rPr>
          <t>As the funding is currently not regulated, the share of the practice partners is deducted from the project costs.</t>
        </r>
      </text>
    </comment>
    <comment ref="A58"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60"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A63"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70"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E70"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F70"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70"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70"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K70"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L70"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N70"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70"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71"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71"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71"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71"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71"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8"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86"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94"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95"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B95" authorId="0" shapeId="0" xr:uid="{724A8640-0FE2-F145-84E6-03E9C31C550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E95" authorId="0" shapeId="0" xr:uid="{F0E2EB36-212E-3948-A8A0-4D165174B82A}">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H95" authorId="0" shapeId="0" xr:uid="{9D3DDB91-EFEA-BD40-84DB-A8DCA105AE73}">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K95" authorId="0" shapeId="0" xr:uid="{8ACBC405-5051-8D47-8264-B2319E86D36D}">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N95" authorId="0" shapeId="0" xr:uid="{60F622C7-A71C-9D4C-A503-905B6528D58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A96"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B96" authorId="0" shapeId="0" xr:uid="{E92774C2-C3E7-1A48-B3E3-F79A121EBD87}">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E96" authorId="0" shapeId="0" xr:uid="{AE07CF47-86E0-624F-BBF5-3656C518C02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H96" authorId="0" shapeId="0" xr:uid="{E3156645-35AE-0049-98EB-007589C31938}">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K96" authorId="0" shapeId="0" xr:uid="{6A17F478-CE34-F94B-927B-C8CDD374A655}">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N96" authorId="0" shapeId="0" xr:uid="{C147B655-C7B4-974D-B0F6-3F92E9D407B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A103" authorId="1" shapeId="0" xr:uid="{CCB12199-CE2C-0F40-9003-5D38C512B531}">
      <text>
        <r>
          <rPr>
            <b/>
            <sz val="10"/>
            <color rgb="FF000000"/>
            <rFont val="Tahoma"/>
            <family val="2"/>
          </rPr>
          <t>silvia passardi2:</t>
        </r>
        <r>
          <rPr>
            <sz val="10"/>
            <color rgb="FF000000"/>
            <rFont val="Tahoma"/>
            <family val="2"/>
          </rPr>
          <t xml:space="preserve">
</t>
        </r>
        <r>
          <rPr>
            <sz val="10"/>
            <color rgb="FF000000"/>
            <rFont val="Calibri"/>
            <family val="2"/>
            <scheme val="minor"/>
          </rPr>
          <t>The outstanding own contributions are divided into own contributions for which a guarantee is planned (Celle 103) and own contributions for which no guarantee has yet been provided (Celle</t>
        </r>
        <r>
          <rPr>
            <sz val="10"/>
            <color rgb="FF000000"/>
            <rFont val="Calibri"/>
            <family val="2"/>
            <scheme val="minor"/>
          </rPr>
          <t xml:space="preserve"> 104)</t>
        </r>
        <r>
          <rPr>
            <sz val="10"/>
            <color rgb="FF000000"/>
            <rFont val="Calibri"/>
            <family val="2"/>
            <scheme val="minor"/>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Daniel Schuler</author>
  </authors>
  <commentList>
    <comment ref="B11"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9F6CFC97-56BA-EA4E-A352-9D93FD9AE6A6}">
      <text>
        <r>
          <rPr>
            <b/>
            <sz val="10"/>
            <color rgb="FF000000"/>
            <rFont val="Calibri"/>
            <family val="2"/>
          </rPr>
          <t xml:space="preserve">Personal category
</t>
        </r>
        <r>
          <rPr>
            <sz val="10"/>
            <color rgb="FF000000"/>
            <rFont val="+mn-lt"/>
            <charset val="1"/>
          </rPr>
          <t xml:space="preserve">
</t>
        </r>
        <r>
          <rPr>
            <b/>
            <sz val="10"/>
            <color rgb="FF000000"/>
            <rFont val="+mn-lt"/>
            <charset val="1"/>
          </rPr>
          <t xml:space="preserve">
</t>
        </r>
        <r>
          <rPr>
            <sz val="10"/>
            <color rgb="FF000000"/>
            <rFont val="Calibri"/>
            <family val="2"/>
          </rPr>
          <t xml:space="preserve">For UZH staff, only three categories are available on the DROP-DOWN menu:
</t>
        </r>
        <r>
          <rPr>
            <sz val="10"/>
            <color rgb="FF000000"/>
            <rFont val="Calibri"/>
            <family val="2"/>
          </rPr>
          <t xml:space="preserve">
</t>
        </r>
        <r>
          <rPr>
            <sz val="10"/>
            <color rgb="FF000000"/>
            <rFont val="Calibri"/>
            <family val="2"/>
          </rPr>
          <t xml:space="preserve">1) Auxiliary assistants:
</t>
        </r>
        <r>
          <rPr>
            <sz val="10"/>
            <color rgb="FF000000"/>
            <rFont val="Calibri"/>
            <family val="2"/>
          </rPr>
          <t xml:space="preserve">Auxiliary assistants without bachelor’s degree: Salary class 10, salary levels 03, with an annual salary of CHF 73'264 for a 100% workload (incl. 14% social benefits).
</t>
        </r>
        <r>
          <rPr>
            <sz val="10"/>
            <color rgb="FF000000"/>
            <rFont val="Calibri"/>
            <family val="2"/>
          </rPr>
          <t xml:space="preserve">Auxiliary assistants with bachelor’s degree: Salary grade 10, salary levels 03, with an annual salary of CHF 84'847 for a 100% workload (incl. 14% social benefits).
</t>
        </r>
        <r>
          <rPr>
            <sz val="10"/>
            <color rgb="FF000000"/>
            <rFont val="Calibri"/>
            <family val="2"/>
          </rPr>
          <t xml:space="preserve">
</t>
        </r>
        <r>
          <rPr>
            <sz val="10"/>
            <color rgb="FF000000"/>
            <rFont val="Calibri"/>
            <family val="2"/>
          </rPr>
          <t xml:space="preserve">2) PhD students:
</t>
        </r>
        <r>
          <rPr>
            <sz val="10"/>
            <color rgb="FF000000"/>
            <rFont val="Calibri"/>
            <family val="2"/>
          </rPr>
          <t xml:space="preserve">According to UZH classification guidelines, these students can have a 60% workload, which results in the following annual salaries (incl. 14.5 % social benefits):
</t>
        </r>
        <r>
          <rPr>
            <sz val="10"/>
            <color rgb="FF000000"/>
            <rFont val="Calibri"/>
            <family val="2"/>
          </rPr>
          <t xml:space="preserve">
</t>
        </r>
        <r>
          <rPr>
            <sz val="10"/>
            <color rgb="FF000000"/>
            <rFont val="Calibri"/>
            <family val="2"/>
          </rPr>
          <t xml:space="preserve">PhD students 1st year -&gt; CHF 89'768 / with 60% Pensum: CHF 53'861
</t>
        </r>
        <r>
          <rPr>
            <sz val="10"/>
            <color rgb="FF000000"/>
            <rFont val="Calibri"/>
            <family val="2"/>
          </rPr>
          <t xml:space="preserve">PhD students 2nd year -&gt; CHF 92'631 / with 60% Pensum: CHF 55'578
</t>
        </r>
        <r>
          <rPr>
            <sz val="10"/>
            <color rgb="FF000000"/>
            <rFont val="Calibri"/>
            <family val="2"/>
          </rPr>
          <t xml:space="preserve">PhD students 3rd and 4th year -&gt; CHF 95'431 / 60% Pensum: CHF 57296
</t>
        </r>
        <r>
          <rPr>
            <sz val="10"/>
            <color rgb="FF000000"/>
            <rFont val="Calibri"/>
            <family val="2"/>
          </rPr>
          <t xml:space="preserve">The workload must be adjusted in column E. Mostly: 60%!
</t>
        </r>
        <r>
          <rPr>
            <sz val="10"/>
            <color rgb="FF000000"/>
            <rFont val="Calibri"/>
            <family val="2"/>
          </rPr>
          <t xml:space="preserve">
</t>
        </r>
        <r>
          <rPr>
            <sz val="10"/>
            <color rgb="FF000000"/>
            <rFont val="Calibri"/>
            <family val="2"/>
          </rPr>
          <t xml:space="preserve">Reserach assistants: Salary grade 17, salary level 03, with an annual salary (incl. 15% social benefits) of CHF 108'184 for a 100% workload.
</t>
        </r>
        <r>
          <rPr>
            <sz val="10"/>
            <color rgb="FF000000"/>
            <rFont val="Calibri"/>
            <family val="2"/>
          </rPr>
          <t xml:space="preserve">
</t>
        </r>
        <r>
          <rPr>
            <sz val="10"/>
            <color rgb="FF000000"/>
            <rFont val="Calibri"/>
            <family val="2"/>
          </rPr>
          <t xml:space="preserve">Post Docs: Salary grade 18, salary level 03, with an annual salary (incl. 15% social benefits) of CHF 115'276 for a 100% workload. .
</t>
        </r>
        <r>
          <rPr>
            <sz val="10"/>
            <color rgb="FF000000"/>
            <rFont val="Calibri"/>
            <family val="2"/>
          </rPr>
          <t xml:space="preserve">
</t>
        </r>
        <r>
          <rPr>
            <sz val="10"/>
            <color rgb="FF000000"/>
            <rFont val="Calibri"/>
            <family val="2"/>
          </rPr>
          <t xml:space="preserve">All other staff categories can be entered manually in the lines provided. </t>
        </r>
      </text>
    </comment>
    <comment ref="D11"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11"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11"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11"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29ACAFBD-E87C-9145-A4D2-268F2EF1785E}">
      <text>
        <r>
          <rPr>
            <b/>
            <i/>
            <sz val="10"/>
            <color rgb="FF000000"/>
            <rFont val="Calibri"/>
            <family val="2"/>
          </rPr>
          <t>Personnel costs UZH: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UZH specifications. 
</t>
        </r>
        <r>
          <rPr>
            <sz val="10"/>
            <color rgb="FF000000"/>
            <rFont val="Calibri"/>
            <family val="2"/>
          </rPr>
          <t xml:space="preserve">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employee in %.  
</t>
        </r>
        <r>
          <rPr>
            <b/>
            <sz val="10"/>
            <color rgb="FF000000"/>
            <rFont val="Calibri"/>
            <family val="2"/>
          </rPr>
          <t>Months</t>
        </r>
        <r>
          <rPr>
            <sz val="10"/>
            <color rgb="FF000000"/>
            <rFont val="Calibri"/>
            <family val="2"/>
          </rPr>
          <t xml:space="preserve">: Employee’s employment duration in months.
</t>
        </r>
        <r>
          <rPr>
            <sz val="10"/>
            <color rgb="FF000000"/>
            <rFont val="Calibri"/>
            <family val="2"/>
          </rPr>
          <t xml:space="preserve">
</t>
        </r>
        <r>
          <rPr>
            <b/>
            <sz val="10"/>
            <color rgb="FF000000"/>
            <rFont val="Calibri"/>
            <family val="2"/>
          </rPr>
          <t xml:space="preserve">Annual costs: 
</t>
        </r>
        <r>
          <rPr>
            <i/>
            <sz val="10"/>
            <color rgb="FF000000"/>
            <rFont val="Calibri"/>
            <family val="2"/>
          </rPr>
          <t>White fields</t>
        </r>
        <r>
          <rPr>
            <sz val="10"/>
            <color rgb="FF000000"/>
            <rFont val="Calibri"/>
            <family val="2"/>
          </rPr>
          <t xml:space="preserve">: The wage costs are entered automatically according to the selected personnel category.
</t>
        </r>
        <r>
          <rPr>
            <i/>
            <sz val="10"/>
            <color rgb="FF000000"/>
            <rFont val="Calibri"/>
            <family val="2"/>
          </rPr>
          <t>Orange fields:</t>
        </r>
        <r>
          <rPr>
            <sz val="10"/>
            <color rgb="FF000000"/>
            <rFont val="Calibri"/>
            <family val="2"/>
          </rPr>
          <t xml:space="preserve"> The annual costs can be entered manually.
</t>
        </r>
        <r>
          <rPr>
            <sz val="10"/>
            <color rgb="FF000000"/>
            <rFont val="Calibri"/>
            <family val="2"/>
          </rPr>
          <t xml:space="preserve">
</t>
        </r>
        <r>
          <rPr>
            <i/>
            <sz val="10"/>
            <color rgb="FF000000"/>
            <rFont val="Calibri"/>
            <family val="2"/>
          </rPr>
          <t>Proportional project costs:</t>
        </r>
        <r>
          <rPr>
            <sz val="10"/>
            <color rgb="FF000000"/>
            <rFont val="Calibri"/>
            <family val="2"/>
          </rPr>
          <t xml:space="preserve">
</t>
        </r>
        <r>
          <rPr>
            <sz val="10"/>
            <color rgb="FF000000"/>
            <rFont val="Calibri"/>
            <family val="2"/>
          </rPr>
          <t xml:space="preserve">The annual costs in relation to the selected employment level and the number of months. The total is transferred directly to "DIZH Innovationsprogramme Calc”.
</t>
        </r>
        <r>
          <rPr>
            <sz val="10"/>
            <color rgb="FF000000"/>
            <rFont val="Calibri"/>
            <family val="2"/>
          </rPr>
          <t xml:space="preserve">
</t>
        </r>
        <r>
          <rPr>
            <sz val="10"/>
            <color rgb="FF000000"/>
            <rFont val="Calibri"/>
            <family val="2"/>
          </rPr>
          <t xml:space="preserve">To ensure that the costs are explicable, details can be entered in the comment columns. </t>
        </r>
      </text>
    </comment>
    <comment ref="B28"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28"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28"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28"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28"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 xml:space="preserve">The number of hours multiplied by the internal hourly rate.
</t>
        </r>
      </text>
    </comment>
    <comment ref="A42"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 xml:space="preserve">Hrs rate: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The number of hours multiplied by the internal hourly rate. The total is transferred directly to "DIZH Innovationsprogramme Calc”.</t>
        </r>
      </text>
    </comment>
    <comment ref="B45"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45"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45"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45"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45"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45"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59"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xml:space="preserve">: Name of the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ZHdK specifications.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xml:space="preserve">: Employee’s employment duration in months.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The annual costs in relation to the selected employment level and the number of months. The total is transferred directly to "DIZH Innovationsprogramme Calc” .</t>
        </r>
      </text>
    </comment>
    <comment ref="B62" authorId="1" shapeId="0" xr:uid="{0916B73B-3199-D643-8922-21CDD676AB52}">
      <text>
        <r>
          <rPr>
            <sz val="10"/>
            <color rgb="FF000000"/>
            <rFont val="Calibri"/>
            <family val="2"/>
          </rPr>
          <t xml:space="preserve">Name of the employee. Is not relevant for DIZH and does not have to be filled in, but can serve as an aid for the applicant. 
</t>
        </r>
      </text>
    </comment>
    <comment ref="C62"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62"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62"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62"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0619950A-9377-6744-9ADB-F39EBF089F43}">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5677562-8596-8F44-8F62-C75BDEC7826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41EA2E5F-6637-0D4A-8E90-B1030585BA8D}">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2" authorId="0" shapeId="0" xr:uid="{59A45BF4-FEBA-C14D-A299-6A0678CB6DA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K6" authorId="0" shapeId="0" xr:uid="{624D069F-8A20-1C45-A853-190F301E0B78}">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0" shapeId="0" xr:uid="{F5C18289-0D6E-D149-B07C-6C6B78C9000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0" shapeId="0" xr:uid="{7B6265DF-CACB-694D-9BF1-51EFB5154E7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0" shapeId="0" xr:uid="{48BC04A1-2E64-5649-B0F8-DC9F16FD0162}">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sharedStrings.xml><?xml version="1.0" encoding="utf-8"?>
<sst xmlns="http://schemas.openxmlformats.org/spreadsheetml/2006/main" count="1043" uniqueCount="607">
  <si>
    <t>WEGLEITUNG FÜR DIZH KALKULATION</t>
  </si>
  <si>
    <t>Themen</t>
  </si>
  <si>
    <t>Erläuterungen</t>
  </si>
  <si>
    <t>Projekt-Bezeichnung</t>
  </si>
  <si>
    <t>Personalkosten</t>
  </si>
  <si>
    <t>Sachkosten</t>
  </si>
  <si>
    <t>Subcontracting</t>
  </si>
  <si>
    <t>Praxispartner</t>
  </si>
  <si>
    <t>Geräte / Anlagen / Infrastruktur</t>
  </si>
  <si>
    <t>Kalkulation Overhead</t>
  </si>
  <si>
    <t>Infos zu Projekt-Finanzierung</t>
  </si>
  <si>
    <t>ERLÄUTERUNGEN ZU DIESER WEGLEITUNG:</t>
  </si>
  <si>
    <t>Diese Wegleitung dient dazu, dem*r Antragsteller*in die geltenden Regeln sowie wichtige Erläuterungen für jeden Abschnitt darzulegen.</t>
  </si>
  <si>
    <t>Die Excel-Kalkulation muss zwingend ausgefüllt werden, damit das Projekt-Budget einheitlich mit den gülten Voraussetzungen kalkuliert wird.</t>
  </si>
  <si>
    <t>Für jede beteiligte Hochschule gibt es separate Spalten: UZH: Spalte E; ZHAW: Spalte H; ZHdK: Spalte K; PHZH: Spalte N.</t>
  </si>
  <si>
    <t>Diese Spaltentrennung ist erforderlich, damit die Finanzierung pro Hochschule separat ersichtlich ist.</t>
  </si>
  <si>
    <t>Sofern es Sinn macht, kann sich eine Zeile auf mehrere Hochschulen beziehen.</t>
  </si>
  <si>
    <t>Das Blatt wurde gesperrt und mit einem Passwort geschützt. Orange markierte Zellen können hingegen ausgefüllt werden.</t>
  </si>
  <si>
    <t>HINWEIS: Alle hier notierten Erklärungen und Erläuterungen sind in der Kalkulation (Zellen mit rotem Dreieck) als Notiz hinterlegt.</t>
  </si>
  <si>
    <t>PROJEKT-BEZEICHNUNG</t>
  </si>
  <si>
    <t xml:space="preserve">In den Zellen 1A - 4A müssen Angaben zum Projekt gemacht werden. </t>
  </si>
  <si>
    <t>Zelle 1A:</t>
  </si>
  <si>
    <t>Zelle 2A:</t>
  </si>
  <si>
    <t>Antragsteller*in (Name, HS)</t>
  </si>
  <si>
    <t>Zelle 3A:</t>
  </si>
  <si>
    <t>beteiligte Hochschulen</t>
  </si>
  <si>
    <t>Zelle 4A:</t>
  </si>
  <si>
    <t>Laufzeit</t>
  </si>
  <si>
    <t>KALKULATION PERSONALKOSTEN:</t>
  </si>
  <si>
    <t>es gibt zwei Möglichkeiten die Personalkosten zu ermitteln:</t>
  </si>
  <si>
    <t>1) separates Blatt "Personalkosten"</t>
  </si>
  <si>
    <t>Pro Hochschule gibt es ein Kalkulationsfenster mit 12 Zeilen. In den ersten 6 Zeilen sind fixe Standard-Kostensätze hinterlegt. Die letzten 6 Zeilen können beliebig überschrieben werden.</t>
  </si>
  <si>
    <t>Da jede Hochschule unterschiedliche Vorgehensweise kennt, ihre Personalkosten zu kalkulieren, gibt es pro Hochschule eine separte Erläuterung.</t>
  </si>
  <si>
    <t>Personalkosten PHZH:</t>
  </si>
  <si>
    <t>Person: Name des Mitarbeiters. Ist für DIZH nicht relevant und muss nicht zwingend ausgefüllt werden, kann aber für den Antragsteller als Hilfe dienen.</t>
  </si>
  <si>
    <t>Personal-Kategorie: DROP-DOWN der Personalkategorie gemäss Vorgaben PHZH.</t>
  </si>
  <si>
    <t>Aufgabe: Rolle innerhalb des Projektes</t>
  </si>
  <si>
    <t>Besch-Grad: Der "Beschäftigungs-Grad" des Mitarbeiters im Projekt in %.</t>
  </si>
  <si>
    <t>Monate: Die Beschäftigungs-Dauer des Mitarbeiters in Monaten.</t>
  </si>
  <si>
    <t>Jahreskosten:</t>
  </si>
  <si>
    <t>weisse Felder: Die Lohnkosten werden gemäss gewählter Personal-Kategorie automatisch übernommen.</t>
  </si>
  <si>
    <t>Es gelten folgende Stunden-Sätze (und diese werden mit 1'900 Std multipliziert):</t>
  </si>
  <si>
    <t>Prof.: 90 CHF</t>
  </si>
  <si>
    <t>Doz.: 90 CHF</t>
  </si>
  <si>
    <t>Wima: 70 CHF</t>
  </si>
  <si>
    <t>Wiss. Assistierende: 40 CHF</t>
  </si>
  <si>
    <t>ATP (undifferenziert): 55 CHF</t>
  </si>
  <si>
    <t xml:space="preserve">orange Felder: Die Jahreskosten können manuell eingegeben werden. </t>
  </si>
  <si>
    <t>anteilmässige Projektkosten:</t>
  </si>
  <si>
    <t>Die Jahreskosten im Verhältnis des ausgewählten Beschäftigungs-Grades und der Anzahl Monate.</t>
  </si>
  <si>
    <t>Das Total wird direkt ins "DIZH Innovationsprogramm Kalk" übernommen (Zeilen 8 bis 11).</t>
  </si>
  <si>
    <t>Personalkosten ZHdK:</t>
  </si>
  <si>
    <t>Personal-Kategorie: DROP-DOWN der Personalkategorie gemäss Vorgaben ZHdK.</t>
  </si>
  <si>
    <t>Personalkosten ZHAW:</t>
  </si>
  <si>
    <t>Personal-Kategorie: DROP-DOWN der Personalkategorie gemäss Vorgaben ZHAW.</t>
  </si>
  <si>
    <t>Aufgabe: Rolle innerhalb des Projektes.</t>
  </si>
  <si>
    <t xml:space="preserve">Std: Stunden des Mitarbeiters für das Projekt (z.B. gemäss Projektplan) </t>
  </si>
  <si>
    <t>Std-Satz:</t>
  </si>
  <si>
    <r>
      <t xml:space="preserve">weisse Felder: interne Kostensätze gemäss gewählter Personal-Kategorie. </t>
    </r>
    <r>
      <rPr>
        <sz val="12"/>
        <color theme="1"/>
        <rFont val="Helvetica"/>
        <family val="2"/>
      </rPr>
      <t>=&gt; Lohnintervall, in dem erfahrungsgemäss die grösste Anzahl von Mitarbeitenden zu finden ist.</t>
    </r>
  </si>
  <si>
    <t>orange Felder: Kostensatz kann selber eingefügt werden.</t>
  </si>
  <si>
    <t>Die Anzahl Stunden multipliziert mit dem internen Stunden-Satz.</t>
  </si>
  <si>
    <t>Personalkosten UZH:</t>
  </si>
  <si>
    <t>Personal-Kategorie: DROP-DOWN der Personalkategorie gemäss Vorgaben UZH</t>
  </si>
  <si>
    <t>Für UZH Personal stehen nur drei Kategorien als "Drop Down" zur Auswahl:</t>
  </si>
  <si>
    <t>1) Hilfassistenzen ohne Bachelor:</t>
  </si>
  <si>
    <t>Lohnklasse 10. Lohnstufen 03-11. Ergibt Mittelwert von CHF 77'401 für einen Jahreslohn mit 100% Pensum (inkl. 18 % Sozialleistungen).</t>
  </si>
  <si>
    <t>2) Hilfassistenzen mit Bachelor:</t>
  </si>
  <si>
    <t>Lohnklasse 10. Lohnstufen 03-11. Ergibt Mittelwert von CHF 89'656 für einen Jahreslohn mit 100% Pensum (inkl. 18 % Sozialleistungen).</t>
  </si>
  <si>
    <t>3) Doktoranden: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</si>
  <si>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</si>
  <si>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</si>
  <si>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</si>
  <si>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</si>
  <si>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--&gt; somit ist bei einem gewählten Beschäftigungsgrad von 100% das Pensum von 60% die Basis.</t>
  </si>
  <si>
    <t>4) Post-Docs:</t>
  </si>
  <si>
    <t>Lohnklasse 18 mit Lohnstufe 03. Ergibt einen Jahreslohn (inkl. 18 % Sozialleistungen) von CHF 113'263 mit 100% Pensum.</t>
  </si>
  <si>
    <t>alle anderen Personalkategorien können manuell in den dafür vorgesehenen Zeilen eingegeben werden.</t>
  </si>
  <si>
    <t>2) Eingabe Personalkosten manuell direkt im Blatt "DIZH Innovationspgrogramm Kalk"</t>
  </si>
  <si>
    <t>Die Personalkosten können auch manuell eingebeben werden in den Zeilen 12 bis 15 (unbedigt die Kosten in die jeweilige Spalte der betroffenen Hochschule eingeben).</t>
  </si>
  <si>
    <t>Damit die Kosten nachvollziehbar sind, können in den Kommentarspalten Details angegeben werden.</t>
  </si>
  <si>
    <t>VORGABEN FÜR ANRECHENBARE SACHKOSTEN</t>
  </si>
  <si>
    <t>Erläuterungen:</t>
  </si>
  <si>
    <t>Alle Felder in Spalte A (Zeilen 18 bis 28) können beliebig überschrieben und bezeichnet werden. Bitte möglichst genaue und gut nachvollziehbare Bezeichnungen angeben.</t>
  </si>
  <si>
    <t>Beispiele:</t>
  </si>
  <si>
    <t>Spesen: z.B. Reisekosten für Konferenzbesuche, Kosten für Einladen von Referenten an Workshops, Kosten für Catering oder andere Verpflegung etc.</t>
  </si>
  <si>
    <t>Open Access Kosten, Mietkosten, Versicherungen, Werbe-Kosten, Druckkosten etc.</t>
  </si>
  <si>
    <r>
      <t>Grundsatz</t>
    </r>
    <r>
      <rPr>
        <sz val="12"/>
        <color rgb="FF000000"/>
        <rFont val="Helvetica"/>
        <family val="2"/>
      </rPr>
      <t>:</t>
    </r>
  </si>
  <si>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</si>
  <si>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</si>
  <si>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</si>
  <si>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4) Keine Reserveposten aufbauen!</t>
  </si>
  <si>
    <t>VORGABEN FÜR SUBCONTRACTING</t>
  </si>
  <si>
    <t>Ausgaben für "Subcontracting"-Aufträge müssen von den Sachkosten getrennt werden.</t>
  </si>
  <si>
    <t>Ein Subcontractor ist typischerweise eine externe Firma die für das DIZH Projekt eine Arbeit erledigt, die nicht Hochschul-intern erbracht werden kann.</t>
  </si>
  <si>
    <t>Programmierungen, Beratungen, Erstellen Web-Auftritt, Event-Agenturen etc.</t>
  </si>
  <si>
    <t>1) Höchstens 20% der Gesamtprojektkosten oder maximal 100 TCHF.</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</si>
  <si>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</si>
  <si>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</si>
  <si>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weiter zu beachten:</t>
  </si>
  <si>
    <t>- Sofern aus dem Subcontracting ein immaterieller Wert (z.B. Software) entsteht, kann dies unter Umständen zu einem Investitionsbedarf führen.</t>
  </si>
  <si>
    <t>- Ob ein immaterieller Wert entsteht, hängt von verschiedenen Faktoren ab und muss die Finanzabteilung der jeweiligen Hochschule klären.</t>
  </si>
  <si>
    <t>VORGABEN FÜR PRAXISPARTNER</t>
  </si>
  <si>
    <t>Bei vielen "Calls" wird eine Vernetzung von DIZH-Partnerhochschulen mit gesellschaftlichen Akteur*innen (Praxispartner) gefordert.</t>
  </si>
  <si>
    <t>Daher ist es wichtig, den monetären Wert dieser Zusammenarbeit mit dem externen Praxispartner in den dafür vorgesehenen Zeilen anzugeben.</t>
  </si>
  <si>
    <t>Betreffend der Finanzierung gibt es momentan keine geltende Regelung und daher können diese Beträge nicht für die DIZH Gelder berücksichtigt werden.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</si>
  <si>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</si>
  <si>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</si>
  <si>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GERÄTE / ANLAGEN / INFRASTRUKTUR</t>
  </si>
  <si>
    <t>Beschaffungen von Geräten, Anlagen und Infrastrukturen welche für das Projekt unabdingbar sind und einen Nutzen von mindestens einem Jahr aufweisen.</t>
  </si>
  <si>
    <t xml:space="preserve">Schwellenwerte: </t>
  </si>
  <si>
    <t>UZH: 10 TCHF</t>
  </si>
  <si>
    <t>PHZH, ZHAW, ZHdK: 50 TCHF</t>
  </si>
  <si>
    <t>Anschaffungen welche diese Schwellenwerte übersteigen, müssen Hochschul-intern beschafft werden und können nicht mit DIZH Geldern finanziert werden.</t>
  </si>
  <si>
    <t>Hingegen dürfen Anschaffungen von Geräten &amp; Anlagen unterhalb dieses Schwellenwertes für den DIZH Kredit angegeben werden.</t>
  </si>
  <si>
    <t>Ausgaben für Miete von Geräten müssen ebenfalls angegeben werden.</t>
  </si>
  <si>
    <r>
      <rPr>
        <i/>
        <sz val="12"/>
        <color rgb="FF000000"/>
        <rFont val="Helvetica"/>
        <family val="2"/>
      </rPr>
      <t>Beispiele</t>
    </r>
    <r>
      <rPr>
        <sz val="12"/>
        <color rgb="FF000000"/>
        <rFont val="Helvetica"/>
        <family val="2"/>
      </rPr>
      <t>:</t>
    </r>
  </si>
  <si>
    <t>Laborgeräte, Maschinen, Instrumente, Werkzeuge, Hardware (inkl. Betriebssoftware), Drucker, Fahrzeuge, Mobiliar, Software, Lizenzen, Patente etc.</t>
  </si>
  <si>
    <t>Praxisnahe Beispiele für UZH:</t>
  </si>
  <si>
    <t>Beschaffung von "Oculus Quest" Umgebung: 8 TCHF. Kann durch DIZH Gelder finanziert werden.</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</si>
  <si>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</si>
  <si>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</si>
  <si>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</si>
  <si>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</si>
  <si>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</si>
  <si>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</si>
  <si>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</si>
  <si>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</si>
  <si>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KALKULATION OVERHEAD</t>
  </si>
  <si>
    <t>Der Overhead beträgt immer 20% der Gesamtprojektkosten!</t>
  </si>
  <si>
    <t>Die Kalkulation des Overheads ist bereits in der Kalkulation fest integriert.</t>
  </si>
  <si>
    <t>Erläuterung:</t>
  </si>
  <si>
    <t>kalkulierte Projektkosten: 80%</t>
  </si>
  <si>
    <t>+ Overhead: 20%</t>
  </si>
  <si>
    <t>= GESAMTPROJEKTKOSTEN: 100%</t>
  </si>
  <si>
    <t>INFOS ZU PROJEKT-FINANZIERUNG (ab Zeile 55)</t>
  </si>
  <si>
    <t>Finanzierungsnachweise der Gesamt-Projektkosten: Aufgeteilt auf DIZH Sonderkredit und einzubringende Eigenleistungen der Hochschulen (erforderliches Matching Fund).</t>
  </si>
  <si>
    <t>Vorgabe für den DIZH Sonderkredit:</t>
  </si>
  <si>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</si>
  <si>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Einzubringende Eigenleistungen:</t>
  </si>
  <si>
    <t>Auflösung von Reserven</t>
  </si>
  <si>
    <t>Die Auflösung von Reserven steht für das Innovationsprogramm nicht zur Verfügung.</t>
  </si>
  <si>
    <t>Umschichtung aus bestehenden Erträgen</t>
  </si>
  <si>
    <t>a) Cash-Leistungen (verfügbares Geld um bestimmte Ausgaben tätigen zu können): </t>
  </si>
  <si>
    <t>-</t>
  </si>
  <si>
    <t>Freie universitäre Mittel des Lehrstuhls bzw. des Instituts (no earmarked funds) als Cash</t>
  </si>
  <si>
    <t>b) in-kind-Leistungen (eine bereits laufende Anstellung die möglicherweise auf das Projeke umgebucht werden kann): </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</si>
  <si>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</si>
  <si>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</si>
  <si>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</si>
  <si>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</si>
  <si>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Eingeworbene/einzuwerbende Drittmittel</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</si>
  <si>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</si>
  <si>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</si>
  <si>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</si>
  <si>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Drittmittel, die von Projektpartnern (z.B. Cashbeiträge von Praxispartnern) zur Verfügung gestellt werden und auf einem Drittmittelkonto landen.</t>
  </si>
  <si>
    <t>Drittmittel, bei denen der Geldgeber einer Umwidmung zugestimmt hat.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</si>
  <si>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</si>
  <si>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</si>
  <si>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Monetarisiert durch jeweiligen Stundenansatz, wird vom jeweiligen Vorgesetzten bestätigt.</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</si>
  <si>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</si>
  <si>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</si>
  <si>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 xml:space="preserve">Für ZHAW-Finanzierungsanteile gilt: Es sind mind. 6.6% der Gesamtkosten an eingeworbenen Drittmitteln nachzuweisen.  </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</si>
  <si>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</si>
  <si>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</si>
  <si>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</si>
  <si>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</si>
  <si>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DIZH CALCULATION GUIDE</t>
  </si>
  <si>
    <t>Topics</t>
  </si>
  <si>
    <t>Explanation</t>
  </si>
  <si>
    <t>Project name</t>
  </si>
  <si>
    <t>Personnel costs</t>
  </si>
  <si>
    <t>Material costs</t>
  </si>
  <si>
    <t>Practice partner</t>
  </si>
  <si>
    <t>Equipment/facilities/infrastructure</t>
  </si>
  <si>
    <t>Calculating overhead</t>
  </si>
  <si>
    <t>Information on project financing</t>
  </si>
  <si>
    <t>EXPLANATION OF THIS GUIDE</t>
  </si>
  <si>
    <t>PROJECT NAME</t>
  </si>
  <si>
    <t>cell 1A:</t>
  </si>
  <si>
    <t>Project description</t>
  </si>
  <si>
    <t>cell 1E:</t>
  </si>
  <si>
    <t>Planned start date</t>
  </si>
  <si>
    <t>cell 2A:</t>
  </si>
  <si>
    <t>Applicant (name, HS)</t>
  </si>
  <si>
    <t>cell 2E:</t>
  </si>
  <si>
    <t>duration in months</t>
  </si>
  <si>
    <t>cell 3A:</t>
  </si>
  <si>
    <t>Participating universities</t>
  </si>
  <si>
    <t>CALCULATION OF PERSONNEL COSTS</t>
  </si>
  <si>
    <t>Personnel costs UZH:</t>
  </si>
  <si>
    <t>Personnel category: DROP-DOWN of the personnel category according to UZH specifications.</t>
  </si>
  <si>
    <t>For UZH staff, only three categories are available on the DROP-DOWN menu:</t>
  </si>
  <si>
    <t xml:space="preserve">1) Auxiliary assistants </t>
  </si>
  <si>
    <t>Auxiliary assistants without bachelor’s degree:</t>
  </si>
  <si>
    <t>Auxiliary assistants with bachelor’s degree:</t>
  </si>
  <si>
    <t>2) PhD students:</t>
  </si>
  <si>
    <t>Task: Role within the project</t>
  </si>
  <si>
    <t xml:space="preserve">Degree of employment: The "degree of employment" of the project employee in %. </t>
  </si>
  <si>
    <t>Months: Employee’s employment duration in months.</t>
  </si>
  <si>
    <t>Annual costs:</t>
  </si>
  <si>
    <t>Orange fields: The annual costs can be entered manually.</t>
  </si>
  <si>
    <t>Proportional project costs:</t>
  </si>
  <si>
    <t>The annual costs in relation to the selected employment level and the number of months.</t>
  </si>
  <si>
    <t>The total is transferred directly to "DIZH Budget Calculation” (lines 8 to 11).</t>
  </si>
  <si>
    <t>Personnel costs ZHAW:</t>
  </si>
  <si>
    <t>Personnel category: DROP-DOWN of the personnel category according to ZHAW specifications.</t>
  </si>
  <si>
    <t>Task: Role within the project.</t>
  </si>
  <si>
    <t>Hrs: Hours devoted to the project by the staff member (e.g., according to the project plan).</t>
  </si>
  <si>
    <t>Hrs rate:</t>
  </si>
  <si>
    <t>The number of hours multiplied by the internal hourly rate.</t>
  </si>
  <si>
    <t>Personnel costs ZHdK:</t>
  </si>
  <si>
    <t>Personnel category: DROP-DOWN of the personnel category according to ZHdK specifications.</t>
  </si>
  <si>
    <t>Degree of employment: The "degree of employment" of the project staff member in %.</t>
  </si>
  <si>
    <t xml:space="preserve">White fields: The salary costs are entered automatically according to the selected personnel category. </t>
  </si>
  <si>
    <t>Orange fields: Annual costs can be entered manually.</t>
  </si>
  <si>
    <t>Personnel costs PHZH:</t>
  </si>
  <si>
    <t>Personnel category: DROP-DOWN of the personnel category, according to PHZH specifications.</t>
  </si>
  <si>
    <t>The following hourly rates apply (and multiplied by 1'900 hrs):</t>
  </si>
  <si>
    <t>Lect.: 90 CHF</t>
  </si>
  <si>
    <t>Assistant lecturer: 70 CHF</t>
  </si>
  <si>
    <t>Scientific assistants: 40 CHF</t>
  </si>
  <si>
    <t xml:space="preserve">The annual costs in relation to the selected employment level and number of months. </t>
  </si>
  <si>
    <t>SPECIFICATIONS FOR ALLOWABLE MATERIAL COSTS</t>
  </si>
  <si>
    <t>Explanation:</t>
  </si>
  <si>
    <t>Examples:</t>
  </si>
  <si>
    <t>Open Access costs, rental costs, insurance, advertising costs, printing costs, and so on.</t>
  </si>
  <si>
    <t>Principle:</t>
  </si>
  <si>
    <t>1) There are no thresholds for chargeable material costs.</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</si>
  <si>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</si>
  <si>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</si>
  <si>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</si>
  <si>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</si>
  <si>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</si>
  <si>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</si>
  <si>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</si>
  <si>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3) Costs can only be included if they were approved as part of the application and are indispensable for the realisation of the project.</t>
  </si>
  <si>
    <t>Further note:</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</si>
  <si>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</si>
  <si>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</si>
  <si>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</si>
  <si>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In other words, universities are not currently allowed to include the "in-kind services" of practice partners in DIZH financial reporting.</t>
  </si>
  <si>
    <t>Consequently, on the sheet "DIZH Budget Calculation”, the calculated value of services provided by practice partners is subtracted from the total direct project costs.</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</si>
  <si>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</si>
  <si>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</si>
  <si>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</si>
  <si>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</si>
  <si>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</si>
  <si>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</si>
  <si>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</si>
  <si>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</si>
  <si>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</si>
  <si>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</si>
  <si>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</si>
  <si>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</si>
  <si>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</si>
  <si>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</si>
  <si>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</si>
  <si>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</si>
  <si>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Development of an essential software platform for the project: 60 TCHF. --&gt; This platform must be declared an "intangible asset" and financed by the HS.  No DIZH funds can be used.</t>
  </si>
  <si>
    <t>CALCULATING OVERHEAD</t>
  </si>
  <si>
    <t>The overhead always amounts to 20% of the total project costs!</t>
  </si>
  <si>
    <t>The calculation of the overhead is already firmly integrated into the budget calculations and is automatically calculated correctly.</t>
  </si>
  <si>
    <t>The overhead surcharge is a fixed calculatory surcharge per project.</t>
  </si>
  <si>
    <t>Calculated project costs: 80%</t>
  </si>
  <si>
    <t xml:space="preserve"> + overhead: 20%</t>
  </si>
  <si>
    <t xml:space="preserve"> = TOTAL PROJECT COSTS: 100%</t>
  </si>
  <si>
    <t>INFORMATION ON PROJECT FINANCING (from line 55)</t>
  </si>
  <si>
    <t>Proof of financing for the total project costs: split between DIZH special credit and university contributions (required matching funds).</t>
  </si>
  <si>
    <t>Requirement for DIZH special credit:</t>
  </si>
  <si>
    <t>Dissolution of reserves</t>
  </si>
  <si>
    <t>As a rule, the dissolution of reserves is to be determined at the university management level.</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</si>
  <si>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</si>
  <si>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</si>
  <si>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</si>
  <si>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</si>
  <si>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</si>
  <si>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</si>
  <si>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</si>
  <si>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</si>
  <si>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Third-party funds acquired/to be acquired</t>
  </si>
  <si>
    <t>Third-party funds (no earmarked funds) given with direct reference to the project topic (according to DIZH regulations).</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</si>
  <si>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</si>
  <si>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</si>
  <si>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</si>
  <si>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</si>
  <si>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</si>
  <si>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</si>
  <si>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</si>
  <si>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</si>
  <si>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</si>
  <si>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</si>
  <si>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</si>
  <si>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</si>
  <si>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</si>
  <si>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Calculated end date</t>
  </si>
  <si>
    <t>Calculated in years</t>
  </si>
  <si>
    <t>ZHAW</t>
  </si>
  <si>
    <t>ZHdK</t>
  </si>
  <si>
    <t>phzh</t>
  </si>
  <si>
    <t>comments (can be overwritten as desired)</t>
  </si>
  <si>
    <t>DETAIL</t>
  </si>
  <si>
    <t>CHF</t>
  </si>
  <si>
    <t>in %</t>
  </si>
  <si>
    <t>UZH</t>
  </si>
  <si>
    <t>PHZH</t>
  </si>
  <si>
    <t>UZH personnel (carried over from "Personnel costs)</t>
  </si>
  <si>
    <t>is taken over directly from the "Personnel costs" sheet</t>
  </si>
  <si>
    <t>ZHAW personnel (carried over from "Personnel costs)</t>
  </si>
  <si>
    <t>ZHdK personnel (carried over from "Personnel costs)</t>
  </si>
  <si>
    <t>PHZH personnel (carried over from "Personnel costs)</t>
  </si>
  <si>
    <t>…</t>
  </si>
  <si>
    <t>can be filled out as desired.</t>
  </si>
  <si>
    <t>additional lines: Mark line 17 and insert with 'ctrl c' and 'ctrl +'.</t>
  </si>
  <si>
    <t>TOTAL PERSONNEL INTERNAL</t>
  </si>
  <si>
    <t>additional lines: Mark line 25 and insert with 'ctrl c' and 'ctrl +'.</t>
  </si>
  <si>
    <t>TOTAL COST OF MATERIALS</t>
  </si>
  <si>
    <t>e.g. programming</t>
  </si>
  <si>
    <t>Line is example and can be overwritten. Ideally, a quotation is available.</t>
  </si>
  <si>
    <t>e.g. consulting fee</t>
  </si>
  <si>
    <t>e.g. webpage</t>
  </si>
  <si>
    <t>e.g. external event (runs via event agency)</t>
  </si>
  <si>
    <t>to write on and fill in yourself</t>
  </si>
  <si>
    <t>additional lines: Mark line 32 and insert with 'ctrl c' and 'ctrl +'.</t>
  </si>
  <si>
    <t>TOTAL SUBCONTRACTING</t>
  </si>
  <si>
    <t>additional lines: Mark line 39 and insert with 'ctrl c' and 'ctrl +'.</t>
  </si>
  <si>
    <t>TOTAL PRACTICE PARTNER</t>
  </si>
  <si>
    <t>e.g. laptops</t>
  </si>
  <si>
    <t>There are no DIZH funds for the procurement of equipment larger than 10 TCHF (UZH) or 50 TCHF (other HS).</t>
  </si>
  <si>
    <t>e.g. printers</t>
  </si>
  <si>
    <t xml:space="preserve">In the case of equipment procurement, clarify whether it is already available within the HS. </t>
  </si>
  <si>
    <t>additional lines: Mark line 47 and insert with 'ctrl c' and 'ctrl +'.</t>
  </si>
  <si>
    <t>TOTAL DEVICES / EQUIPMENT</t>
  </si>
  <si>
    <t>Assets below capitalisation threshold</t>
  </si>
  <si>
    <t>TOTAL PROJECT COSTS (with PP)</t>
  </si>
  <si>
    <t>minus practice partner</t>
  </si>
  <si>
    <t>TOTAL PROJECT COSTS (without PP)</t>
  </si>
  <si>
    <t>OVERHEAD (OH)</t>
  </si>
  <si>
    <t>TOTAL PROJECT COSTS INCL. OH</t>
  </si>
  <si>
    <t>PROJECT FUNDING:</t>
  </si>
  <si>
    <t>REQUIRED MATCHING FUNDS TOTAL</t>
  </si>
  <si>
    <t>MATCHING FUNDS COVERAGE:</t>
  </si>
  <si>
    <t>Overhead</t>
  </si>
  <si>
    <t>Own contributions to be made</t>
  </si>
  <si>
    <t>additional lines: Mark line 71 and insert with 'ctrl c' and 'ctrl +'.</t>
  </si>
  <si>
    <t>Dissolution of reserves (secured)</t>
  </si>
  <si>
    <t>additional lines: Mark line 78 and insert with 'ctrl c' and 'ctrl +'.</t>
  </si>
  <si>
    <t>Redeployment from existing income (secured)</t>
  </si>
  <si>
    <t>additional lines: Mark line 85 and insert with 'ctrl c' and 'ctrl +'.</t>
  </si>
  <si>
    <t>Third-party funds acquired/to be acquired (secured)</t>
  </si>
  <si>
    <t>TOTAL OWN CONTRIBUTIONS</t>
  </si>
  <si>
    <t>Missing own contributions</t>
  </si>
  <si>
    <t>Calculation scheme UZH</t>
  </si>
  <si>
    <t>Calculation scheme ZHAW</t>
  </si>
  <si>
    <t>Calculation scheme ZHdK</t>
  </si>
  <si>
    <t>Calculation scheme PHZH</t>
  </si>
  <si>
    <t>HS</t>
  </si>
  <si>
    <t>Person</t>
  </si>
  <si>
    <t>Personnel category</t>
  </si>
  <si>
    <t>Task</t>
  </si>
  <si>
    <t>degree of employment</t>
  </si>
  <si>
    <t>months</t>
  </si>
  <si>
    <t>Annual costs</t>
  </si>
  <si>
    <t>Proportional project costs CHF</t>
  </si>
  <si>
    <t>Rows with dropdown menu in the "Personnel category" column</t>
  </si>
  <si>
    <t>The annual costs can be entered manually in these lines.</t>
  </si>
  <si>
    <t>Insert lines: Select line 17 (incl. dropdown menu) or line 22 (without dropdown menu) and insert another line with 'ctrl c' and 'ctrl +'.</t>
  </si>
  <si>
    <t>TOTAL PERSONNEL COSTS UZH</t>
  </si>
  <si>
    <t>Hrs Rate</t>
  </si>
  <si>
    <t>Insert lines: Select line 34 (incl. dropdown menu) or line 39 (without dropdown menu) and insert another line with 'ctrl c' and 'ctrl +'.</t>
  </si>
  <si>
    <t>TOTAL PERSONNEL COSTS ZHAW</t>
  </si>
  <si>
    <t>Insert lines: Select line 51 (incl. dropdown menu) or line 56 (without dropdown menu) and insert another line with 'ctrl c' and 'ctrl +'.</t>
  </si>
  <si>
    <t>TOTAL PERSONNEL COSTS ZHdK</t>
  </si>
  <si>
    <t>Insert lines: Select line 68 (incl. dropdown menu) or line 73 (without dropdown menu) and insert another line with 'ctrl c' and 'ctrl +'.</t>
  </si>
  <si>
    <t>TOTAL PERSONNEL COSTS PHZH</t>
  </si>
  <si>
    <t>offizielle Kostensätze der Personalkosten der UZH für 2023</t>
  </si>
  <si>
    <t>Personalkategorien Planung</t>
  </si>
  <si>
    <t>Pensum</t>
  </si>
  <si>
    <t>Mittelwert</t>
  </si>
  <si>
    <t>Soz.Lst</t>
  </si>
  <si>
    <t>inkl. Soz. leistungen</t>
  </si>
  <si>
    <t>Student assistant  without Bachelor (100% Pensum; LK10/LS03)</t>
  </si>
  <si>
    <t>Student assistant  WITH Bachelor (100% Pensum, LK 13/LS03)</t>
  </si>
  <si>
    <t xml:space="preserve">PhD  1. year (check perentage, given amount is for 100%) </t>
  </si>
  <si>
    <t xml:space="preserve">PhD 2. year (check perentage, given amount is for 100%) </t>
  </si>
  <si>
    <t xml:space="preserve">PhD 3. u. 4. year (check perentage, given amount is for 100%) </t>
  </si>
  <si>
    <t>Research assistant (100% Pensum, LK 17/LS03)</t>
  </si>
  <si>
    <t>Post-Docs (100% Pensum, LK 18/LS03)</t>
  </si>
  <si>
    <t>offizielle Kostensätze der Personalkosten der UZH für 2024</t>
  </si>
  <si>
    <t>neu 80% bei gleichem Lohn. Somit werden sie günstiger bei einer 100% Hochrechnung</t>
  </si>
  <si>
    <t>Offizielle Personal Kostensätze der PHZH für das Jahr 2023</t>
  </si>
  <si>
    <t xml:space="preserve">Stundensätze für </t>
  </si>
  <si>
    <t>Jahresstunden</t>
  </si>
  <si>
    <t>Kosten pro Jahr</t>
  </si>
  <si>
    <t>Kosten pro Monat</t>
  </si>
  <si>
    <t>Kosten pro Tag</t>
  </si>
  <si>
    <t>Planung/Verrechnung</t>
  </si>
  <si>
    <t>für Planung</t>
  </si>
  <si>
    <t>in CHF</t>
  </si>
  <si>
    <t>bei 100% BG</t>
  </si>
  <si>
    <t>Prof</t>
  </si>
  <si>
    <t>Doz</t>
  </si>
  <si>
    <t>WiMa</t>
  </si>
  <si>
    <t>Wiss. Assistierende</t>
  </si>
  <si>
    <t>ATP</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</si>
  <si>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</si>
  <si>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</si>
  <si>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</si>
  <si>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</si>
  <si>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</si>
  <si>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</si>
  <si>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</si>
  <si>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</si>
  <si>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</si>
  <si>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</si>
  <si>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</si>
  <si>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</si>
  <si>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</si>
  <si>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ZHdK vorhanden</t>
  </si>
  <si>
    <t>benötigt</t>
  </si>
  <si>
    <t>DIZH-Institution</t>
  </si>
  <si>
    <t>overhead (vorhanden)</t>
  </si>
  <si>
    <t>Faktoren</t>
  </si>
  <si>
    <t>Other employees WITHOUT Bachelor (100% Pensum; LK10/LS03-11)</t>
  </si>
  <si>
    <t>Other employees WITH Bachelor (100% Pensum, LK 13/LS03-11)</t>
  </si>
  <si>
    <t>Doctoral students 1st year (60% Pensum)</t>
  </si>
  <si>
    <t>Doctoral students 2nd year (60% Pensum)</t>
  </si>
  <si>
    <t>Doctoral students 3rd and 4th years (60% Pensum)</t>
  </si>
  <si>
    <t>f</t>
  </si>
  <si>
    <t>Hilfsassistenzen</t>
  </si>
  <si>
    <t>Lohnklasse 10 mit LS 3 - 11</t>
  </si>
  <si>
    <t>Doktoranden</t>
  </si>
  <si>
    <t>Post-Docs</t>
  </si>
  <si>
    <t>Lohnklasse 18/03</t>
  </si>
  <si>
    <t>SOZ.LSTG IN %</t>
  </si>
  <si>
    <t>Assisting (100% Pensum, LK 17/LS03)</t>
  </si>
  <si>
    <t>Lecturers</t>
  </si>
  <si>
    <t>4*42 Selbstausbildungszeit wird noch abgezogen</t>
  </si>
  <si>
    <t>Scientific staff</t>
  </si>
  <si>
    <t>Research assistants</t>
  </si>
  <si>
    <t>Employee</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</si>
  <si>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</si>
  <si>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</si>
  <si>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</si>
  <si>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</si>
  <si>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</si>
  <si>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</si>
  <si>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</si>
  <si>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</si>
  <si>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SNF ist mit Istlöhnen</t>
  </si>
  <si>
    <t>std</t>
  </si>
  <si>
    <t>Wochenb</t>
  </si>
  <si>
    <t>Wochen Ferien</t>
  </si>
  <si>
    <t>Feiertage</t>
  </si>
  <si>
    <t>Arbeitstage</t>
  </si>
  <si>
    <t>Ass.</t>
  </si>
  <si>
    <t>ATP A</t>
  </si>
  <si>
    <t>ATP B</t>
  </si>
  <si>
    <t>ATP C</t>
  </si>
  <si>
    <t>ATP D</t>
  </si>
  <si>
    <t>ATP E</t>
  </si>
  <si>
    <t>Kostensätze ZHAW 2021</t>
  </si>
  <si>
    <t>gültig ab 01.01.2021 (Basis für Budget 2021)</t>
  </si>
  <si>
    <t>pro Stunde; Angaben in CHF</t>
  </si>
  <si>
    <t>unverändert gegenüber 2020</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</si>
  <si>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</si>
  <si>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</si>
  <si>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</si>
  <si>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</si>
  <si>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</si>
  <si>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</si>
  <si>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</si>
  <si>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</si>
  <si>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</si>
  <si>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</si>
  <si>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</si>
  <si>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</si>
  <si>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</si>
  <si>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</si>
  <si>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</si>
  <si>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</si>
  <si>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</si>
  <si>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</si>
  <si>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</si>
  <si>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</si>
  <si>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Vorschläge</t>
  </si>
  <si>
    <t>Wer</t>
  </si>
  <si>
    <t>was</t>
  </si>
  <si>
    <t>Kommentar ds</t>
  </si>
  <si>
    <t>Status</t>
  </si>
  <si>
    <t>Roberto Sala</t>
  </si>
  <si>
    <t>nur direkte Kosten</t>
  </si>
  <si>
    <t>ist meiner Meinung nach kein Thema</t>
  </si>
  <si>
    <t>erledigt</t>
  </si>
  <si>
    <t>Praxispartner separat wie eine eigenständige Einheit.</t>
  </si>
  <si>
    <t>vermutlich nein, weil der Praxispartner von einer HS finanziert werden muss</t>
  </si>
  <si>
    <t>Personal-Kosten: Wie können Personal Kosten kalkuiert werden</t>
  </si>
  <si>
    <t>Vorschlag ist gemacht</t>
  </si>
  <si>
    <t>Véronique Planchamp</t>
  </si>
  <si>
    <t>Information wenn ZHdK als Partner-HS involviert ist</t>
  </si>
  <si>
    <t>Prozess erarbeiten mit Rebecca</t>
  </si>
  <si>
    <t>pendent</t>
  </si>
  <si>
    <t>Bestätigungsschreiben später als Budget einreichen</t>
  </si>
  <si>
    <t>vermutlich nein</t>
  </si>
  <si>
    <t>Julian, Manuel</t>
  </si>
  <si>
    <t>Zellen schützen</t>
  </si>
  <si>
    <t>wird gemacht</t>
  </si>
  <si>
    <t>Erklärungen</t>
  </si>
  <si>
    <t>Daniel Schuler</t>
  </si>
  <si>
    <t>In-Kind Leistungen: Wie weiter?</t>
  </si>
  <si>
    <t>Wird abgeklärt wie es die HS buchen können. Anschliessend für DIZH anschauen</t>
  </si>
  <si>
    <t>Personal: Kostensätze</t>
  </si>
  <si>
    <t>ZHdK: ok; ZHAW: ok; UZH: pendent; PHZH: pendent</t>
  </si>
  <si>
    <t>Template ZHdK</t>
  </si>
  <si>
    <t>wird pro Zeile eruiert ob Budget vorhanden ist? Nicht nur vom Total?</t>
  </si>
  <si>
    <t>Investitionen</t>
  </si>
  <si>
    <t>Erklären wie eingeben und Finanzierung erklären</t>
  </si>
  <si>
    <t>Matching Funds</t>
  </si>
  <si>
    <t>Erläuterungen zu klären wie detailliert. Abhängig von PP und Invest</t>
  </si>
  <si>
    <t>Personal Kosten</t>
  </si>
  <si>
    <t>manuelle Eingabe: Wie macht dies der Forscher? Std-Sätze? Jahreslohn?</t>
  </si>
  <si>
    <t>Wegleitung: Geräte / Anlage</t>
  </si>
  <si>
    <t>Beispiele für Investition die für Forscher verständlich ist</t>
  </si>
  <si>
    <t>Wie integrieren? Hab es momentan vom Total abgezogen</t>
  </si>
  <si>
    <t>Wegleitung: einzubringende EL</t>
  </si>
  <si>
    <t>Beispiele pro Kategorie die nachvollziehbar sind</t>
  </si>
  <si>
    <t>Übersetzung Englisch</t>
  </si>
  <si>
    <t>1) deepl 2) https://proofreading.org/</t>
  </si>
  <si>
    <t>Formel für Matching: =WENN((B56/2)&gt; 250000; 250000; B56/2)</t>
  </si>
  <si>
    <t>ZHAW:</t>
  </si>
  <si>
    <t>Cash Zuwendung durch Praxispartner (zusätzlich zur In-Kind Leistung)</t>
  </si>
  <si>
    <t>Cash Zuwendung durch Oranisationseinheit (z.B. Überbleibsel aus Fund eines anderen Projektes)</t>
  </si>
  <si>
    <t>Benutzung eines Projektgewinnes eines thematisch vergleichbaren Projektes.</t>
  </si>
  <si>
    <r>
      <t>REQUIRED DIZH FUNDS (50% OF PC)</t>
    </r>
    <r>
      <rPr>
        <b/>
        <sz val="12"/>
        <color rgb="FFFF0000"/>
        <rFont val="Arial Black"/>
        <family val="2"/>
      </rPr>
      <t xml:space="preserve"> </t>
    </r>
    <r>
      <rPr>
        <sz val="10"/>
        <color theme="1"/>
        <rFont val="Arial Black"/>
        <family val="2"/>
      </rPr>
      <t>*Transfer value from B65 to Selectus</t>
    </r>
  </si>
  <si>
    <r>
      <t>MATCHING FUNDS TOTAL *</t>
    </r>
    <r>
      <rPr>
        <sz val="10"/>
        <color theme="1"/>
        <rFont val="Arial Black"/>
        <family val="2"/>
      </rPr>
      <t>Transfer value from B69 to Selectus, if C95 = 100%</t>
    </r>
  </si>
  <si>
    <r>
      <t>TOTAL PROJECT COST</t>
    </r>
    <r>
      <rPr>
        <sz val="10"/>
        <color theme="1"/>
        <rFont val="Arial"/>
        <family val="2"/>
      </rPr>
      <t xml:space="preserve"> *Transfer value from B64 to Selectus</t>
    </r>
  </si>
  <si>
    <t>There are separate columns for each participating university; PHZH: column E, UZH: column H, ZHAW: column K, ZHdK: column N.</t>
  </si>
  <si>
    <t>The purpose of this guide is to explain to the applicant the applicable rules and important explanations for each section.</t>
  </si>
  <si>
    <t>The Excel calculation "DIZH Budget Calculation" must be completed so that the project budget is calculated uniformly with the valid requirements.</t>
  </si>
  <si>
    <t>This column separation is necessary so that the funding per university is shown separately.</t>
  </si>
  <si>
    <t>If it makes sense, one line can refer to several universities.</t>
  </si>
  <si>
    <t>The sheet has been locked and is protected without a password; sheet protection can be removed if required. Cells marked in orange, however, can be filled in.</t>
  </si>
  <si>
    <t>NOTE: All explanations and comments noted here are stored as notes in the calculation (cells with red triangle).</t>
  </si>
  <si>
    <t>Information on the project must be entered in cells 1A - 4A.</t>
  </si>
  <si>
    <t>Planned starting date</t>
  </si>
  <si>
    <t>cells 1K and 2K:  automatic calculation</t>
  </si>
  <si>
    <r>
      <t>The personnel costs are entered via the separate sheet "</t>
    </r>
    <r>
      <rPr>
        <i/>
        <sz val="12"/>
        <color theme="1"/>
        <rFont val="Helvetica"/>
        <family val="2"/>
      </rPr>
      <t>Personnel costs</t>
    </r>
    <r>
      <rPr>
        <sz val="12"/>
        <color theme="1"/>
        <rFont val="Helvetica"/>
        <family val="2"/>
      </rPr>
      <t>". The total per university is automatically transferred to the "</t>
    </r>
    <r>
      <rPr>
        <i/>
        <sz val="12"/>
        <color theme="1"/>
        <rFont val="Helvetica"/>
        <family val="2"/>
      </rPr>
      <t>DIZH Budget Calculation</t>
    </r>
    <r>
      <rPr>
        <sz val="12"/>
        <color theme="1"/>
        <rFont val="Helvetica"/>
        <family val="2"/>
      </rPr>
      <t>" sheet.</t>
    </r>
  </si>
  <si>
    <t>There is one calculation window with 12 lines per university. Fixed standard cost rates are stored in the first 6 rows. The last 6 rows can be overwritten as required.</t>
  </si>
  <si>
    <t>Since each university has a different approach to calculating its personnel costs, there is a separate explanation for each university.</t>
  </si>
  <si>
    <t>Person: Name of the employee. Is not relevant for DIZH and does not have to be filled in, but can serve as an aid for the applicant.</t>
  </si>
  <si>
    <t>Salary class 10, salary levels 03, with an annual salary of CHF 74'435 with a 100% workload (incl. 14% social benefits).</t>
  </si>
  <si>
    <t>According to UZH classification guidelines: 80% workload. The annual salaries (incl. 14.5 % social benefits) are as follows:</t>
  </si>
  <si>
    <t>Salary class 10, salary levels 03. CHF 86'205 for an annual salary with a 100% workload (incl. 14% social benefits).</t>
  </si>
  <si>
    <t>Research Assistant: Salary class 17 with salary level 03: Annual salary (incl. 15% social benefits): CHF 109'904 with 100% workload.</t>
  </si>
  <si>
    <t>Post Docs: Salary class 18 with salary level 03, resulting in an annual salary (incl. 15 % social benefits) of CHF 118'139 with a 100% workload.</t>
  </si>
  <si>
    <t>All other personnel categories can be entered manually in the lines provided.</t>
  </si>
  <si>
    <t>white fields: The wage costs are automatically transferred according to the selected personnel category.</t>
  </si>
  <si>
    <t>Auxiliary assistants without bachelor’s degree (100% Pensum; LK10/LS03-11)</t>
  </si>
  <si>
    <t>Auxiliary assistants with bachelor’s degree (100% Pensum, LK 13/LS03-11)</t>
  </si>
  <si>
    <t>Doctoral students 1st year (generally 80% Pensum)</t>
  </si>
  <si>
    <t>Assistant (at least 50% Pensum, LK 17/LS03)</t>
  </si>
  <si>
    <t>Research Assistant (100% Pensum, LK 17/LS03)</t>
  </si>
  <si>
    <t>Doctoral students 2nd year (generally 80% Pensum)</t>
  </si>
  <si>
    <t>Doctoral students 3rd and 4th year (generally 80% Pensum)</t>
  </si>
  <si>
    <t>Lect.</t>
  </si>
  <si>
    <t>Prof.</t>
  </si>
  <si>
    <t>Scientific assistant</t>
  </si>
  <si>
    <t>ATP (undifferentiated): 57 CHF</t>
  </si>
  <si>
    <t>Assistant lecturer</t>
  </si>
  <si>
    <t>The workload must be adjusted in column E. Mostly: 80%!</t>
  </si>
  <si>
    <t>white fields: internal cost rates according to the selected personnel category. =&gt; Wage interval in which experience has shown that the largest number of employees can be found.</t>
  </si>
  <si>
    <t>Orange fields: Cost rates can be inserted by the user.</t>
  </si>
  <si>
    <t>All fields in column A (lines 23 to 28) can be overwritten and labeled as desired. Please enter names that are as precise and easy to understand as possible.</t>
  </si>
  <si>
    <t>Expenses: e.g., travel costs for conference visits, costs for inviting speakers to workshops, costs for catering or other food, and so on.</t>
  </si>
  <si>
    <t>2)  Costs can only be offset if they were approved as part of the application and are essential for the realization of the project.</t>
  </si>
  <si>
    <t>2) If available, enclose quotations including cost compositions so that the costs indicated are comprehensible.</t>
  </si>
  <si>
    <t>- If an intangible asset (e.g. software) arises from subcontracting, this may lead to an investment requirement under certain circumstances.</t>
  </si>
  <si>
    <t>- Whether an intangible value arises depends on various factors and this must be clarified by the finance department of the respective university.</t>
  </si>
  <si>
    <t>With regard to funding, there is currently no applicable regulation and therefore these amounts cannot be taken into account for the DIZH funds.</t>
  </si>
  <si>
    <t>A project incurs a total of 25% overhead on the primary funds. This corresponds to 20% of the total project costs (including overhead) and is independent of the financing split.</t>
  </si>
  <si>
    <t>DIZH funds applied for must be covered by at least 50% own contribution. Of this, 20% is fixed overhead --&gt; 30% must be contributed by the applicant (see excerpt from concept).</t>
  </si>
  <si>
    <t>In each case, all third-party funds are taken into account (or all expenses booked to them, whether operating or personnel expenses)</t>
  </si>
  <si>
    <t>The following third-party funds can be used:</t>
  </si>
  <si>
    <t>Third-party funds provided by project partners (e.g., cash contributions from practice partners) and end up in a third-party funds account.</t>
  </si>
  <si>
    <t>Personnel assignment of (endowed/third-party funded) professorships; the donor must have agreed to the reassignment if not already regulated in the endowment agreement etc:</t>
  </si>
  <si>
    <t>The release of reserves is also available for the innovation program, see file note dated 16.06.2020).</t>
  </si>
  <si>
    <t>Doctoral students 1st year -&gt; CHF 71'355/ With 80% workload: CHF 57'083.</t>
  </si>
  <si>
    <t xml:space="preserve">Distribution of the degree of employment over the duration of the project:  </t>
  </si>
  <si>
    <t xml:space="preserve">In columns I to M, the level of employment of the employee indicated in column E must be distributed over the duration of the project (5 years).  </t>
  </si>
  <si>
    <t>The total is 100%, otherwise an error message appears. This means that 100% of the specified degree of employment (e.g. 80%) must be allocated to the respective years.</t>
  </si>
  <si>
    <t xml:space="preserve">In columns I to M, the number of hours of the employee specified in column E must be distributed over the duration of the project (5 years).  </t>
  </si>
  <si>
    <t>The total is 100%, otherwise an error message appears. This means that 100% of the degree of employment specified in column E (e.g. 80%) must be allocated to the respective years.</t>
  </si>
  <si>
    <t>The total is 100%, otherwise an error message appears. This means that 100% of the hours entered in column E must be allocated to the respective years.</t>
  </si>
  <si>
    <t>Important! Cells I to M must be completed!</t>
  </si>
  <si>
    <t>Total number of hours (for entire project duration)</t>
  </si>
  <si>
    <t>Proportional distribution of the degree of employment stated in column E</t>
  </si>
  <si>
    <t xml:space="preserve">Distribution of the hours specified in E over the respective year </t>
  </si>
  <si>
    <t>year 1</t>
  </si>
  <si>
    <t>year 2</t>
  </si>
  <si>
    <t>year 3</t>
  </si>
  <si>
    <t>year 4</t>
  </si>
  <si>
    <t>year 5</t>
  </si>
  <si>
    <t>Project costs (control calculation)</t>
  </si>
  <si>
    <t xml:space="preserve">Distribution of the specified number of hours column E) over the duration of the project:  </t>
  </si>
  <si>
    <t>Doctoral students 3rd and 4th year -&gt; CHF 75'905 / With 80% workload: CHF 60'724.</t>
  </si>
  <si>
    <t>PhD students 2nd year -&gt; CHF 73'630 / With 80% workload: CHF 58'904.</t>
  </si>
  <si>
    <t>Total own contributions not secured</t>
  </si>
  <si>
    <t>Comment how own contributions not yet secured are to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</si>
</sst>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_-;\-* #,##0_-;_-* &quot;-&quot;??_-;_-@_-"/>
    <numFmt numFmtId="166" formatCode="_ * #\'##0.00_ ;_ * \-#\'##0.00_ ;_ * &quot;-&quot;??_ ;_ @_ "/>
    <numFmt numFmtId="167" formatCode="_-* #\'##0_-;\-* #\'##0_-;_-* &quot;-&quot;??_-;_-@_-"/>
    <numFmt numFmtId="168" formatCode="_ * #,##0_ ;_ * \-#,##0_ ;_ * &quot;-&quot;??_ ;_ @_ "/>
    <numFmt numFmtId="169" formatCode="_-* #\'##0.0_-;\-* #\'##0.0_-;_-* &quot;-&quot;??_-;_-@_-"/>
    <numFmt numFmtId="170" formatCode="0.0%"/>
  </numFmts>
  <fonts count="83">
    <font>
      <sz val="12"/>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font>
    <font>
      <b/>
      <sz val="12"/>
      <name val="Helvetica"/>
      <family val="2"/>
    </font>
    <font>
      <sz val="10"/>
      <color theme="1"/>
      <name val="Tahoma"/>
      <family val="2"/>
    </font>
    <font>
      <b/>
      <i/>
      <sz val="10"/>
      <color theme="1"/>
      <name val="Arial"/>
      <family val="2"/>
    </font>
    <font>
      <b/>
      <sz val="10"/>
      <color theme="1"/>
      <name val="Arial Black"/>
      <family val="2"/>
    </font>
    <font>
      <sz val="8"/>
      <color theme="1"/>
      <name val="Arial"/>
      <family val="2"/>
    </font>
    <font>
      <b/>
      <sz val="12"/>
      <color theme="1"/>
      <name val="Arial"/>
      <family val="2"/>
    </font>
    <font>
      <b/>
      <sz val="12"/>
      <color theme="1"/>
      <name val="Arial Black"/>
      <family val="2"/>
    </font>
    <font>
      <sz val="12"/>
      <color theme="1"/>
      <name val="Arial Black"/>
      <family val="2"/>
    </font>
    <font>
      <b/>
      <sz val="8"/>
      <color theme="1"/>
      <name val="Arial Black"/>
      <family val="2"/>
    </font>
    <font>
      <sz val="10"/>
      <color theme="1"/>
      <name val="Arial Black"/>
      <family val="2"/>
    </font>
    <font>
      <b/>
      <sz val="10"/>
      <color theme="1"/>
      <name val="Arial"/>
      <family val="2"/>
    </font>
    <font>
      <b/>
      <sz val="8"/>
      <color theme="1"/>
      <name val="Arial"/>
      <family val="2"/>
    </font>
    <font>
      <b/>
      <sz val="13"/>
      <color theme="1"/>
      <name val="Arial Black"/>
      <family val="2"/>
    </font>
    <font>
      <sz val="13"/>
      <color theme="1"/>
      <name val="Arial Black"/>
      <family val="2"/>
    </font>
    <font>
      <sz val="10"/>
      <color rgb="FF000000"/>
      <name val="Arial"/>
      <family val="2"/>
    </font>
    <font>
      <sz val="16"/>
      <color theme="1"/>
      <name val="Arial Black"/>
      <family val="2"/>
    </font>
    <font>
      <b/>
      <sz val="10"/>
      <name val="Arial"/>
      <family val="2"/>
    </font>
    <font>
      <u/>
      <sz val="12"/>
      <color theme="10"/>
      <name val="Arial"/>
      <family val="2"/>
    </font>
    <font>
      <b/>
      <sz val="10"/>
      <name val="HelveticaNeueLT Com 55 Roman"/>
    </font>
    <font>
      <sz val="12"/>
      <name val="Arial"/>
      <family val="2"/>
    </font>
    <font>
      <b/>
      <i/>
      <sz val="10"/>
      <name val="Arial"/>
      <family val="2"/>
    </font>
    <font>
      <b/>
      <sz val="10"/>
      <name val="Arial Black"/>
      <family val="2"/>
    </font>
    <font>
      <b/>
      <sz val="12"/>
      <color rgb="FFFF0000"/>
      <name val="Arial Black"/>
      <family val="2"/>
    </font>
    <font>
      <sz val="12"/>
      <color theme="5" tint="-0.249977111117893"/>
      <name val="Helvetica"/>
      <family val="2"/>
    </font>
    <font>
      <sz val="18"/>
      <color theme="1"/>
      <name val="Arial"/>
      <family val="2"/>
    </font>
    <font>
      <sz val="16"/>
      <color theme="1"/>
      <name val="Arial"/>
      <family val="2"/>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
      <patternFill patternType="solid">
        <fgColor theme="2" tint="-9.9978637043366805E-2"/>
        <bgColor indexed="64"/>
      </patternFill>
    </fill>
  </fills>
  <borders count="66">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medium">
        <color rgb="FFCCCCCC"/>
      </left>
      <right style="medium">
        <color rgb="FFCCCCCC"/>
      </right>
      <top/>
      <bottom style="medium">
        <color rgb="FFCCCCCC"/>
      </bottom>
      <diagonal/>
    </border>
    <border>
      <left/>
      <right style="dashed">
        <color auto="1"/>
      </right>
      <top/>
      <bottom/>
      <diagonal/>
    </border>
    <border>
      <left style="dashed">
        <color auto="1"/>
      </left>
      <right style="dashed">
        <color auto="1"/>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right style="thin">
        <color auto="1"/>
      </right>
      <top style="dashed">
        <color auto="1"/>
      </top>
      <bottom style="dashed">
        <color auto="1"/>
      </bottom>
      <diagonal/>
    </border>
    <border>
      <left style="thick">
        <color theme="0"/>
      </left>
      <right/>
      <top style="dashed">
        <color auto="1"/>
      </top>
      <bottom style="dashed">
        <color auto="1"/>
      </bottom>
      <diagonal/>
    </border>
    <border>
      <left/>
      <right style="thick">
        <color theme="0"/>
      </right>
      <top style="dashed">
        <color auto="1"/>
      </top>
      <bottom style="dashed">
        <color auto="1"/>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10" fillId="0" borderId="0"/>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8" fillId="0" borderId="0" applyNumberFormat="0" applyFill="0" applyBorder="0" applyAlignment="0" applyProtection="0"/>
    <xf numFmtId="0" fontId="19" fillId="0" borderId="0"/>
    <xf numFmtId="164" fontId="19" fillId="0" borderId="0" applyFont="0" applyFill="0" applyBorder="0" applyAlignment="0" applyProtection="0"/>
    <xf numFmtId="0" fontId="58" fillId="0" borderId="0"/>
  </cellStyleXfs>
  <cellXfs count="366">
    <xf numFmtId="0" fontId="0" fillId="0" borderId="0" xfId="0"/>
    <xf numFmtId="165" fontId="0" fillId="0" borderId="0" xfId="1" applyNumberFormat="1" applyFont="1"/>
    <xf numFmtId="0" fontId="3" fillId="0" borderId="0" xfId="0" applyFont="1"/>
    <xf numFmtId="165" fontId="0" fillId="0" borderId="0" xfId="1" applyNumberFormat="1" applyFont="1" applyAlignment="1">
      <alignment horizontal="center"/>
    </xf>
    <xf numFmtId="0" fontId="4" fillId="0" borderId="1" xfId="0" applyFont="1" applyBorder="1"/>
    <xf numFmtId="0" fontId="3" fillId="0" borderId="7" xfId="0" applyFont="1" applyBorder="1"/>
    <xf numFmtId="0" fontId="0" fillId="0" borderId="7" xfId="0" applyBorder="1"/>
    <xf numFmtId="0" fontId="10" fillId="0" borderId="0" xfId="4"/>
    <xf numFmtId="0" fontId="10" fillId="0" borderId="9" xfId="4" applyBorder="1"/>
    <xf numFmtId="0" fontId="10" fillId="0" borderId="8" xfId="4" applyBorder="1"/>
    <xf numFmtId="0" fontId="11" fillId="0" borderId="0" xfId="4" applyFont="1"/>
    <xf numFmtId="0" fontId="13" fillId="0" borderId="9" xfId="4" applyFont="1" applyBorder="1"/>
    <xf numFmtId="0" fontId="13" fillId="0" borderId="9" xfId="4" applyFont="1" applyBorder="1" applyAlignment="1">
      <alignment horizontal="left"/>
    </xf>
    <xf numFmtId="0" fontId="13" fillId="0" borderId="0" xfId="4" applyFont="1"/>
    <xf numFmtId="0" fontId="13" fillId="0" borderId="0" xfId="4" applyFont="1" applyAlignment="1">
      <alignment horizontal="left"/>
    </xf>
    <xf numFmtId="0" fontId="13" fillId="0" borderId="5" xfId="4" applyFont="1" applyBorder="1"/>
    <xf numFmtId="0" fontId="12" fillId="0" borderId="5" xfId="4" applyFont="1" applyBorder="1" applyAlignment="1">
      <alignment horizontal="left"/>
    </xf>
    <xf numFmtId="0" fontId="12" fillId="0" borderId="0" xfId="4" applyFont="1"/>
    <xf numFmtId="0" fontId="12" fillId="0" borderId="0" xfId="4" applyFont="1" applyAlignment="1">
      <alignment horizontal="right" indent="5"/>
    </xf>
    <xf numFmtId="0" fontId="12" fillId="0" borderId="0" xfId="4" applyFont="1" applyAlignment="1">
      <alignment horizontal="center"/>
    </xf>
    <xf numFmtId="3" fontId="12" fillId="0" borderId="0" xfId="4" applyNumberFormat="1" applyFont="1" applyAlignment="1">
      <alignment horizontal="right" indent="4"/>
    </xf>
    <xf numFmtId="3" fontId="12" fillId="0" borderId="0" xfId="4" applyNumberFormat="1" applyFont="1" applyAlignment="1">
      <alignment horizontal="right" indent="3"/>
    </xf>
    <xf numFmtId="0" fontId="10" fillId="0" borderId="0" xfId="4" applyAlignment="1">
      <alignment horizontal="right" indent="3"/>
    </xf>
    <xf numFmtId="0" fontId="12" fillId="0" borderId="5" xfId="4" applyFont="1" applyBorder="1"/>
    <xf numFmtId="0" fontId="12" fillId="0" borderId="5" xfId="4" applyFont="1" applyBorder="1" applyAlignment="1">
      <alignment horizontal="right" indent="5"/>
    </xf>
    <xf numFmtId="0" fontId="12" fillId="0" borderId="5" xfId="4" applyFont="1" applyBorder="1" applyAlignment="1">
      <alignment horizontal="center"/>
    </xf>
    <xf numFmtId="3" fontId="12" fillId="0" borderId="5" xfId="4" applyNumberFormat="1" applyFont="1" applyBorder="1" applyAlignment="1">
      <alignment horizontal="right" indent="4"/>
    </xf>
    <xf numFmtId="3" fontId="12" fillId="0" borderId="5" xfId="4" applyNumberFormat="1" applyFont="1" applyBorder="1" applyAlignment="1">
      <alignment horizontal="right" indent="3"/>
    </xf>
    <xf numFmtId="0" fontId="10" fillId="0" borderId="5" xfId="4" applyBorder="1" applyAlignment="1">
      <alignment horizontal="right" indent="3"/>
    </xf>
    <xf numFmtId="0" fontId="14" fillId="0" borderId="10" xfId="4" applyFont="1" applyBorder="1"/>
    <xf numFmtId="0" fontId="14" fillId="0" borderId="9" xfId="4" applyFont="1" applyBorder="1"/>
    <xf numFmtId="0" fontId="14" fillId="0" borderId="9" xfId="4" applyFont="1" applyBorder="1" applyAlignment="1">
      <alignment horizontal="left"/>
    </xf>
    <xf numFmtId="0" fontId="10" fillId="0" borderId="11" xfId="4" applyBorder="1"/>
    <xf numFmtId="0" fontId="14" fillId="0" borderId="2" xfId="4" quotePrefix="1" applyFont="1" applyBorder="1"/>
    <xf numFmtId="0" fontId="14" fillId="0" borderId="0" xfId="4" quotePrefix="1" applyFont="1"/>
    <xf numFmtId="0" fontId="14" fillId="0" borderId="0" xfId="4" applyFont="1" applyAlignment="1">
      <alignment horizontal="left"/>
    </xf>
    <xf numFmtId="0" fontId="10" fillId="0" borderId="12" xfId="4" applyBorder="1"/>
    <xf numFmtId="0" fontId="14" fillId="0" borderId="13" xfId="4" quotePrefix="1" applyFont="1" applyBorder="1"/>
    <xf numFmtId="0" fontId="14" fillId="0" borderId="5" xfId="4" quotePrefix="1" applyFont="1" applyBorder="1"/>
    <xf numFmtId="0" fontId="14" fillId="0" borderId="5" xfId="4" applyFont="1" applyBorder="1" applyAlignment="1">
      <alignment horizontal="left"/>
    </xf>
    <xf numFmtId="0" fontId="10" fillId="0" borderId="5" xfId="4" applyBorder="1"/>
    <xf numFmtId="0" fontId="10" fillId="0" borderId="4" xfId="4" applyBorder="1"/>
    <xf numFmtId="0" fontId="14" fillId="0" borderId="0" xfId="4" applyFont="1"/>
    <xf numFmtId="0" fontId="14" fillId="0" borderId="14" xfId="4" applyFont="1" applyBorder="1"/>
    <xf numFmtId="0" fontId="14" fillId="0" borderId="8" xfId="4" applyFont="1" applyBorder="1"/>
    <xf numFmtId="0" fontId="14" fillId="0" borderId="8" xfId="4" applyFont="1" applyBorder="1" applyAlignment="1">
      <alignment horizontal="left"/>
    </xf>
    <xf numFmtId="0" fontId="10" fillId="0" borderId="6" xfId="4" applyBorder="1"/>
    <xf numFmtId="0" fontId="20" fillId="0" borderId="0" xfId="9" applyFont="1" applyAlignment="1">
      <alignment vertical="center"/>
    </xf>
    <xf numFmtId="0" fontId="19" fillId="0" borderId="0" xfId="9" applyAlignment="1">
      <alignment vertical="center"/>
    </xf>
    <xf numFmtId="0" fontId="19" fillId="0" borderId="0" xfId="9" applyAlignment="1">
      <alignment horizontal="right" vertical="center"/>
    </xf>
    <xf numFmtId="0" fontId="21"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9" fillId="0" borderId="0" xfId="9"/>
    <xf numFmtId="168" fontId="0" fillId="0" borderId="0" xfId="10" applyNumberFormat="1" applyFont="1"/>
    <xf numFmtId="0" fontId="19" fillId="0" borderId="0" xfId="9" quotePrefix="1"/>
    <xf numFmtId="168" fontId="23" fillId="0" borderId="0" xfId="10" applyNumberFormat="1" applyFont="1"/>
    <xf numFmtId="0" fontId="23" fillId="0" borderId="0" xfId="9" applyFont="1"/>
    <xf numFmtId="0" fontId="24" fillId="8" borderId="17" xfId="9" applyFont="1" applyFill="1" applyBorder="1" applyAlignment="1">
      <alignment vertical="center" wrapText="1"/>
    </xf>
    <xf numFmtId="0" fontId="25" fillId="8" borderId="18" xfId="9" applyFont="1" applyFill="1" applyBorder="1" applyAlignment="1">
      <alignment horizontal="left" vertical="center" wrapText="1"/>
    </xf>
    <xf numFmtId="168" fontId="24" fillId="8" borderId="19" xfId="10" applyNumberFormat="1" applyFont="1" applyFill="1" applyBorder="1" applyAlignment="1">
      <alignment horizontal="right" vertical="center" wrapText="1"/>
    </xf>
    <xf numFmtId="168" fontId="24" fillId="8" borderId="20" xfId="10" applyNumberFormat="1" applyFont="1" applyFill="1" applyBorder="1" applyAlignment="1">
      <alignment horizontal="right" vertical="center" wrapText="1"/>
    </xf>
    <xf numFmtId="168" fontId="24" fillId="8" borderId="21" xfId="10" applyNumberFormat="1" applyFont="1" applyFill="1" applyBorder="1" applyAlignment="1">
      <alignment horizontal="right" vertical="center" wrapText="1"/>
    </xf>
    <xf numFmtId="0" fontId="24" fillId="0" borderId="0" xfId="9" applyFont="1"/>
    <xf numFmtId="0" fontId="26" fillId="0" borderId="13" xfId="9" applyFont="1" applyBorder="1" applyAlignment="1">
      <alignment vertical="center"/>
    </xf>
    <xf numFmtId="168" fontId="26" fillId="0" borderId="23" xfId="10" applyNumberFormat="1" applyFont="1" applyBorder="1" applyAlignment="1">
      <alignment vertical="center"/>
    </xf>
    <xf numFmtId="168" fontId="28" fillId="9" borderId="24" xfId="10" applyNumberFormat="1" applyFont="1" applyFill="1" applyBorder="1" applyAlignment="1">
      <alignment vertical="center"/>
    </xf>
    <xf numFmtId="168" fontId="26" fillId="0" borderId="25" xfId="10" applyNumberFormat="1" applyFont="1" applyBorder="1" applyAlignment="1">
      <alignment vertical="center"/>
    </xf>
    <xf numFmtId="0" fontId="26" fillId="0" borderId="0" xfId="9" applyFont="1" applyAlignment="1">
      <alignment vertical="center"/>
    </xf>
    <xf numFmtId="0" fontId="29" fillId="0" borderId="27" xfId="9" applyFont="1" applyBorder="1" applyAlignment="1">
      <alignment vertical="center"/>
    </xf>
    <xf numFmtId="168" fontId="29" fillId="0" borderId="28" xfId="10" applyNumberFormat="1" applyFont="1" applyBorder="1" applyAlignment="1">
      <alignment vertical="center"/>
    </xf>
    <xf numFmtId="168" fontId="31" fillId="9" borderId="29" xfId="10" applyNumberFormat="1" applyFont="1" applyFill="1" applyBorder="1" applyAlignment="1">
      <alignment vertical="center"/>
    </xf>
    <xf numFmtId="168" fontId="29" fillId="0" borderId="30" xfId="10" applyNumberFormat="1" applyFont="1" applyBorder="1" applyAlignment="1">
      <alignment vertical="center"/>
    </xf>
    <xf numFmtId="168" fontId="26" fillId="0" borderId="23" xfId="10" applyNumberFormat="1" applyFont="1" applyFill="1" applyBorder="1" applyAlignment="1">
      <alignment vertical="center"/>
    </xf>
    <xf numFmtId="168" fontId="26" fillId="0" borderId="25" xfId="10" applyNumberFormat="1" applyFont="1" applyFill="1" applyBorder="1" applyAlignment="1">
      <alignment vertical="center"/>
    </xf>
    <xf numFmtId="168" fontId="29" fillId="0" borderId="28" xfId="10" applyNumberFormat="1" applyFont="1" applyFill="1" applyBorder="1" applyAlignment="1">
      <alignment vertical="center"/>
    </xf>
    <xf numFmtId="168" fontId="29" fillId="0" borderId="30" xfId="10" applyNumberFormat="1" applyFont="1" applyFill="1" applyBorder="1" applyAlignment="1">
      <alignment vertical="center"/>
    </xf>
    <xf numFmtId="168" fontId="28" fillId="9" borderId="32" xfId="10" applyNumberFormat="1" applyFont="1" applyFill="1" applyBorder="1" applyAlignment="1">
      <alignment vertical="center"/>
    </xf>
    <xf numFmtId="168" fontId="26" fillId="0" borderId="33" xfId="10" applyNumberFormat="1" applyFont="1" applyBorder="1" applyAlignment="1">
      <alignment vertical="center"/>
    </xf>
    <xf numFmtId="168" fontId="26" fillId="10" borderId="34" xfId="10" applyNumberFormat="1" applyFont="1" applyFill="1" applyBorder="1" applyAlignment="1">
      <alignment vertical="center"/>
    </xf>
    <xf numFmtId="168" fontId="31" fillId="9" borderId="35" xfId="10" applyNumberFormat="1" applyFont="1" applyFill="1" applyBorder="1" applyAlignment="1">
      <alignment vertical="center"/>
    </xf>
    <xf numFmtId="168" fontId="29" fillId="0" borderId="36" xfId="10" applyNumberFormat="1" applyFont="1" applyBorder="1" applyAlignment="1">
      <alignment vertical="center"/>
    </xf>
    <xf numFmtId="168" fontId="29" fillId="10" borderId="37" xfId="10" applyNumberFormat="1" applyFont="1" applyFill="1" applyBorder="1" applyAlignment="1">
      <alignment vertical="center"/>
    </xf>
    <xf numFmtId="168" fontId="24" fillId="8" borderId="38" xfId="10" applyNumberFormat="1" applyFont="1" applyFill="1" applyBorder="1" applyAlignment="1">
      <alignment horizontal="right" vertical="center" wrapText="1"/>
    </xf>
    <xf numFmtId="168" fontId="28" fillId="9" borderId="39" xfId="10" applyNumberFormat="1" applyFont="1" applyFill="1" applyBorder="1" applyAlignment="1">
      <alignment vertical="center"/>
    </xf>
    <xf numFmtId="168" fontId="31" fillId="9" borderId="40" xfId="10" applyNumberFormat="1" applyFont="1" applyFill="1" applyBorder="1" applyAlignment="1">
      <alignment vertical="center"/>
    </xf>
    <xf numFmtId="168" fontId="21" fillId="0" borderId="0" xfId="10" applyNumberFormat="1" applyFont="1" applyAlignment="1">
      <alignment vertical="center"/>
    </xf>
    <xf numFmtId="0" fontId="19" fillId="0" borderId="0" xfId="9" quotePrefix="1" applyAlignment="1">
      <alignment horizontal="left" vertical="center" indent="1"/>
    </xf>
    <xf numFmtId="0" fontId="12" fillId="11" borderId="0" xfId="4" applyFont="1" applyFill="1" applyAlignment="1">
      <alignment horizontal="center"/>
    </xf>
    <xf numFmtId="0" fontId="12" fillId="11" borderId="5" xfId="4" applyFont="1" applyFill="1" applyBorder="1" applyAlignment="1">
      <alignment horizontal="center"/>
    </xf>
    <xf numFmtId="0" fontId="3" fillId="0" borderId="0" xfId="0" quotePrefix="1" applyFont="1"/>
    <xf numFmtId="0" fontId="35" fillId="0" borderId="0" xfId="0" applyFont="1"/>
    <xf numFmtId="0" fontId="36" fillId="0" borderId="0" xfId="4" applyFont="1"/>
    <xf numFmtId="0" fontId="36" fillId="0" borderId="7" xfId="4" applyFont="1" applyBorder="1"/>
    <xf numFmtId="0" fontId="37" fillId="7" borderId="0" xfId="0" applyFont="1" applyFill="1"/>
    <xf numFmtId="0" fontId="37" fillId="0" borderId="0" xfId="0" applyFont="1"/>
    <xf numFmtId="0" fontId="38" fillId="0" borderId="0" xfId="0" applyFont="1"/>
    <xf numFmtId="0" fontId="38" fillId="7" borderId="0" xfId="0" applyFont="1" applyFill="1"/>
    <xf numFmtId="0" fontId="40" fillId="0" borderId="0" xfId="0" applyFont="1"/>
    <xf numFmtId="0" fontId="41" fillId="0" borderId="0" xfId="0" applyFont="1"/>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43" fillId="0" borderId="0" xfId="0" quotePrefix="1" applyFont="1" applyAlignment="1">
      <alignment horizontal="left" vertical="center" readingOrder="1"/>
    </xf>
    <xf numFmtId="165" fontId="37" fillId="0" borderId="0" xfId="1" applyNumberFormat="1" applyFont="1"/>
    <xf numFmtId="0" fontId="46" fillId="0" borderId="0" xfId="0" applyFont="1"/>
    <xf numFmtId="165" fontId="37" fillId="0" borderId="0" xfId="1" applyNumberFormat="1" applyFont="1" applyAlignment="1">
      <alignment horizontal="center"/>
    </xf>
    <xf numFmtId="165" fontId="37" fillId="6" borderId="42" xfId="1" applyNumberFormat="1" applyFont="1" applyFill="1" applyBorder="1" applyProtection="1"/>
    <xf numFmtId="165" fontId="37" fillId="3" borderId="42" xfId="1" applyNumberFormat="1" applyFont="1" applyFill="1" applyBorder="1" applyProtection="1">
      <protection locked="0"/>
    </xf>
    <xf numFmtId="0" fontId="48" fillId="6" borderId="15" xfId="0" applyFont="1" applyFill="1" applyBorder="1" applyAlignment="1">
      <alignment vertical="center" wrapText="1"/>
    </xf>
    <xf numFmtId="0" fontId="48" fillId="6" borderId="15" xfId="0" applyFont="1" applyFill="1" applyBorder="1" applyAlignment="1">
      <alignment horizontal="right" vertical="center" wrapText="1"/>
    </xf>
    <xf numFmtId="0" fontId="47" fillId="0" borderId="0" xfId="0" applyFont="1" applyAlignment="1">
      <alignment vertical="center" wrapText="1"/>
    </xf>
    <xf numFmtId="0" fontId="37" fillId="3" borderId="15" xfId="0" applyFont="1" applyFill="1" applyBorder="1" applyProtection="1">
      <protection locked="0"/>
    </xf>
    <xf numFmtId="0" fontId="37" fillId="5" borderId="15" xfId="0" applyFont="1" applyFill="1" applyBorder="1" applyProtection="1">
      <protection locked="0"/>
    </xf>
    <xf numFmtId="9" fontId="37" fillId="3" borderId="15" xfId="0" applyNumberFormat="1" applyFont="1" applyFill="1" applyBorder="1" applyProtection="1">
      <protection locked="0"/>
    </xf>
    <xf numFmtId="167" fontId="37" fillId="6" borderId="15" xfId="1" applyNumberFormat="1" applyFont="1" applyFill="1" applyBorder="1" applyProtection="1"/>
    <xf numFmtId="167" fontId="37" fillId="2" borderId="15" xfId="1" applyNumberFormat="1" applyFont="1" applyFill="1" applyBorder="1"/>
    <xf numFmtId="0" fontId="37" fillId="3" borderId="16" xfId="0" applyFont="1" applyFill="1" applyBorder="1" applyProtection="1">
      <protection locked="0"/>
    </xf>
    <xf numFmtId="0" fontId="47" fillId="0" borderId="0" xfId="0" applyFont="1"/>
    <xf numFmtId="0" fontId="37" fillId="6" borderId="0" xfId="0" applyFont="1" applyFill="1"/>
    <xf numFmtId="0" fontId="37" fillId="6" borderId="0" xfId="0" quotePrefix="1" applyFont="1" applyFill="1"/>
    <xf numFmtId="0" fontId="38" fillId="6" borderId="0" xfId="0" applyFont="1" applyFill="1"/>
    <xf numFmtId="0" fontId="40" fillId="6" borderId="0" xfId="0" applyFont="1" applyFill="1"/>
    <xf numFmtId="0" fontId="37" fillId="0" borderId="0" xfId="0" applyFont="1" applyAlignment="1">
      <alignment vertical="center" readingOrder="1"/>
    </xf>
    <xf numFmtId="0" fontId="37" fillId="0" borderId="0" xfId="0" applyFont="1" applyAlignment="1">
      <alignment horizontal="left" vertical="center" readingOrder="1"/>
    </xf>
    <xf numFmtId="0" fontId="43" fillId="6" borderId="0" xfId="0" applyFont="1" applyFill="1" applyAlignment="1">
      <alignment horizontal="left" vertical="center" readingOrder="1"/>
    </xf>
    <xf numFmtId="167" fontId="37" fillId="3" borderId="15" xfId="1" applyNumberFormat="1" applyFont="1" applyFill="1" applyBorder="1" applyProtection="1">
      <protection locked="0"/>
    </xf>
    <xf numFmtId="0" fontId="51" fillId="0" borderId="0" xfId="0" applyFont="1" applyAlignment="1">
      <alignment horizontal="left" vertical="center" readingOrder="1"/>
    </xf>
    <xf numFmtId="0" fontId="37" fillId="0" borderId="0" xfId="0" quotePrefix="1" applyFont="1"/>
    <xf numFmtId="0" fontId="39" fillId="0" borderId="0" xfId="8" applyFont="1" applyFill="1" applyBorder="1" applyAlignment="1">
      <alignment horizontal="left"/>
    </xf>
    <xf numFmtId="0" fontId="47" fillId="3" borderId="1" xfId="0" applyFont="1" applyFill="1" applyBorder="1" applyProtection="1">
      <protection locked="0"/>
    </xf>
    <xf numFmtId="165" fontId="47" fillId="3" borderId="1" xfId="1" applyNumberFormat="1" applyFont="1" applyFill="1" applyBorder="1" applyProtection="1">
      <protection locked="0"/>
    </xf>
    <xf numFmtId="0" fontId="46" fillId="0" borderId="0" xfId="4" applyFont="1"/>
    <xf numFmtId="0" fontId="37" fillId="0" borderId="0" xfId="4" applyFont="1"/>
    <xf numFmtId="0" fontId="38" fillId="0" borderId="0" xfId="4" applyFont="1"/>
    <xf numFmtId="0" fontId="52" fillId="0" borderId="9" xfId="4" applyFont="1" applyBorder="1"/>
    <xf numFmtId="0" fontId="52" fillId="0" borderId="0" xfId="4" applyFont="1"/>
    <xf numFmtId="0" fontId="49" fillId="0" borderId="0" xfId="4" applyFont="1"/>
    <xf numFmtId="169" fontId="46" fillId="0" borderId="0" xfId="1" applyNumberFormat="1" applyFont="1"/>
    <xf numFmtId="9" fontId="12" fillId="0" borderId="0" xfId="2" applyFont="1" applyBorder="1"/>
    <xf numFmtId="0" fontId="0" fillId="11" borderId="7" xfId="0" applyFill="1" applyBorder="1"/>
    <xf numFmtId="0" fontId="53" fillId="0" borderId="0" xfId="0" applyFont="1" applyAlignment="1">
      <alignment horizontal="left" vertical="center" readingOrder="1"/>
    </xf>
    <xf numFmtId="0" fontId="45" fillId="0" borderId="0" xfId="0" applyFont="1"/>
    <xf numFmtId="0" fontId="44" fillId="0" borderId="0" xfId="0" applyFont="1" applyAlignment="1">
      <alignment readingOrder="1"/>
    </xf>
    <xf numFmtId="0" fontId="43" fillId="0" borderId="0" xfId="0" applyFont="1" applyAlignment="1">
      <alignment horizontal="left" readingOrder="1"/>
    </xf>
    <xf numFmtId="0" fontId="46" fillId="0" borderId="5" xfId="4" applyFont="1" applyBorder="1"/>
    <xf numFmtId="9" fontId="12" fillId="0" borderId="5" xfId="2" applyFont="1" applyBorder="1"/>
    <xf numFmtId="0" fontId="0" fillId="0" borderId="0" xfId="0" applyAlignment="1">
      <alignment vertical="center"/>
    </xf>
    <xf numFmtId="0" fontId="37" fillId="3" borderId="41" xfId="0" applyFont="1" applyFill="1" applyBorder="1"/>
    <xf numFmtId="165" fontId="37" fillId="9" borderId="42" xfId="1" applyNumberFormat="1" applyFont="1" applyFill="1" applyBorder="1" applyProtection="1">
      <protection locked="0"/>
    </xf>
    <xf numFmtId="0" fontId="37" fillId="9" borderId="41" xfId="0" applyFont="1" applyFill="1" applyBorder="1"/>
    <xf numFmtId="0" fontId="37" fillId="9" borderId="0" xfId="0" applyFont="1" applyFill="1"/>
    <xf numFmtId="165" fontId="47" fillId="2" borderId="1" xfId="1" applyNumberFormat="1" applyFont="1" applyFill="1" applyBorder="1" applyProtection="1"/>
    <xf numFmtId="0" fontId="48" fillId="12" borderId="1" xfId="0" applyFont="1" applyFill="1" applyBorder="1"/>
    <xf numFmtId="165" fontId="48" fillId="12" borderId="1" xfId="1" applyNumberFormat="1" applyFont="1" applyFill="1" applyBorder="1" applyProtection="1"/>
    <xf numFmtId="0" fontId="47" fillId="9" borderId="1" xfId="0" applyFont="1" applyFill="1" applyBorder="1" applyProtection="1">
      <protection locked="0"/>
    </xf>
    <xf numFmtId="165" fontId="47" fillId="9" borderId="1" xfId="1" applyNumberFormat="1" applyFont="1" applyFill="1" applyBorder="1" applyProtection="1">
      <protection locked="0"/>
    </xf>
    <xf numFmtId="0" fontId="48" fillId="13" borderId="1" xfId="0" applyFont="1" applyFill="1" applyBorder="1"/>
    <xf numFmtId="165" fontId="48" fillId="13" borderId="1" xfId="1" applyNumberFormat="1" applyFont="1" applyFill="1" applyBorder="1" applyProtection="1"/>
    <xf numFmtId="0" fontId="57" fillId="0" borderId="9" xfId="4" applyFont="1" applyBorder="1"/>
    <xf numFmtId="0" fontId="57" fillId="0" borderId="9" xfId="4" applyFont="1" applyBorder="1" applyAlignment="1">
      <alignment horizontal="left"/>
    </xf>
    <xf numFmtId="0" fontId="57" fillId="0" borderId="0" xfId="4" applyFont="1" applyAlignment="1">
      <alignment horizontal="left"/>
    </xf>
    <xf numFmtId="0" fontId="57" fillId="0" borderId="0" xfId="4" applyFont="1"/>
    <xf numFmtId="0" fontId="57" fillId="0" borderId="5" xfId="4" applyFont="1" applyBorder="1"/>
    <xf numFmtId="0" fontId="41" fillId="0" borderId="5" xfId="4" applyFont="1" applyBorder="1" applyAlignment="1">
      <alignment horizontal="left"/>
    </xf>
    <xf numFmtId="0" fontId="41" fillId="0" borderId="0" xfId="4" applyFont="1" applyAlignment="1">
      <alignment horizontal="left"/>
    </xf>
    <xf numFmtId="0" fontId="41" fillId="0" borderId="0" xfId="4" applyFont="1"/>
    <xf numFmtId="3" fontId="41" fillId="0" borderId="0" xfId="4" applyNumberFormat="1" applyFont="1" applyAlignment="1">
      <alignment horizontal="right" indent="4"/>
    </xf>
    <xf numFmtId="9" fontId="41" fillId="0" borderId="0" xfId="2" applyFont="1" applyBorder="1"/>
    <xf numFmtId="169" fontId="37" fillId="0" borderId="0" xfId="1" applyNumberFormat="1" applyFont="1"/>
    <xf numFmtId="3" fontId="41" fillId="9" borderId="0" xfId="4" applyNumberFormat="1" applyFont="1" applyFill="1" applyAlignment="1">
      <alignment horizontal="right" indent="4"/>
    </xf>
    <xf numFmtId="9" fontId="41" fillId="0" borderId="0" xfId="2" applyFont="1" applyAlignment="1">
      <alignment horizontal="right" indent="4"/>
    </xf>
    <xf numFmtId="3" fontId="37" fillId="0" borderId="43" xfId="11" applyNumberFormat="1" applyFont="1" applyBorder="1" applyAlignment="1">
      <alignment horizontal="right" vertical="top"/>
    </xf>
    <xf numFmtId="170" fontId="41" fillId="0" borderId="0" xfId="2" applyNumberFormat="1" applyFont="1" applyAlignment="1">
      <alignment horizontal="right" indent="4"/>
    </xf>
    <xf numFmtId="0" fontId="41" fillId="0" borderId="5" xfId="4" applyFont="1" applyBorder="1"/>
    <xf numFmtId="3" fontId="41" fillId="0" borderId="5" xfId="4" applyNumberFormat="1" applyFont="1" applyBorder="1" applyAlignment="1">
      <alignment horizontal="right" indent="4"/>
    </xf>
    <xf numFmtId="0" fontId="37" fillId="0" borderId="0" xfId="4" applyFont="1" applyAlignment="1">
      <alignment horizontal="right" indent="3"/>
    </xf>
    <xf numFmtId="3" fontId="37" fillId="14" borderId="43" xfId="11" applyNumberFormat="1" applyFont="1" applyFill="1" applyBorder="1" applyAlignment="1">
      <alignment horizontal="right" vertical="top"/>
    </xf>
    <xf numFmtId="0" fontId="60" fillId="2" borderId="3" xfId="0" applyFont="1" applyFill="1" applyBorder="1" applyAlignment="1">
      <alignment vertical="center"/>
    </xf>
    <xf numFmtId="0" fontId="26" fillId="0" borderId="0" xfId="0" applyFont="1"/>
    <xf numFmtId="165" fontId="26" fillId="0" borderId="0" xfId="1" applyNumberFormat="1" applyFont="1"/>
    <xf numFmtId="0" fontId="19" fillId="0" borderId="0" xfId="0" applyFont="1"/>
    <xf numFmtId="0" fontId="26" fillId="3" borderId="0" xfId="0" applyFont="1" applyFill="1" applyAlignment="1">
      <alignment vertical="center"/>
    </xf>
    <xf numFmtId="165" fontId="26" fillId="3" borderId="0" xfId="1" applyNumberFormat="1" applyFont="1" applyFill="1"/>
    <xf numFmtId="0" fontId="26" fillId="9" borderId="0" xfId="0" applyFont="1" applyFill="1" applyAlignment="1">
      <alignment vertical="center"/>
    </xf>
    <xf numFmtId="165" fontId="26" fillId="9" borderId="0" xfId="1" applyNumberFormat="1" applyFont="1" applyFill="1"/>
    <xf numFmtId="0" fontId="26" fillId="0" borderId="0" xfId="0" quotePrefix="1" applyFont="1"/>
    <xf numFmtId="0" fontId="19" fillId="0" borderId="0" xfId="0" applyFont="1" applyAlignment="1">
      <alignment horizontal="center" textRotation="90"/>
    </xf>
    <xf numFmtId="165" fontId="26" fillId="0" borderId="0" xfId="1" applyNumberFormat="1" applyFont="1" applyAlignment="1">
      <alignment horizontal="center"/>
    </xf>
    <xf numFmtId="0" fontId="62" fillId="0" borderId="0" xfId="0" applyFont="1" applyAlignment="1">
      <alignment vertical="center"/>
    </xf>
    <xf numFmtId="0" fontId="64" fillId="0" borderId="0" xfId="0" applyFont="1"/>
    <xf numFmtId="0" fontId="63" fillId="0" borderId="0" xfId="0" applyFont="1"/>
    <xf numFmtId="0" fontId="63" fillId="2" borderId="0" xfId="0" applyFont="1" applyFill="1"/>
    <xf numFmtId="165" fontId="63" fillId="2" borderId="0" xfId="1" applyNumberFormat="1" applyFont="1" applyFill="1" applyBorder="1"/>
    <xf numFmtId="9" fontId="63" fillId="2" borderId="0" xfId="2" applyFont="1" applyFill="1" applyBorder="1" applyAlignment="1">
      <alignment horizontal="center"/>
    </xf>
    <xf numFmtId="0" fontId="66" fillId="2" borderId="0" xfId="0" applyFont="1" applyFill="1"/>
    <xf numFmtId="0" fontId="65" fillId="2" borderId="0" xfId="0" applyFont="1" applyFill="1"/>
    <xf numFmtId="0" fontId="67" fillId="2" borderId="0" xfId="0" applyFont="1" applyFill="1"/>
    <xf numFmtId="165" fontId="62" fillId="2" borderId="0" xfId="1" applyNumberFormat="1" applyFont="1" applyFill="1" applyBorder="1"/>
    <xf numFmtId="9" fontId="62" fillId="2" borderId="0" xfId="2" applyFont="1" applyFill="1" applyBorder="1" applyAlignment="1">
      <alignment horizontal="center"/>
    </xf>
    <xf numFmtId="0" fontId="19" fillId="2" borderId="0" xfId="0" applyFont="1" applyFill="1"/>
    <xf numFmtId="0" fontId="68" fillId="2" borderId="0" xfId="0" applyFont="1" applyFill="1"/>
    <xf numFmtId="0" fontId="62" fillId="0" borderId="0" xfId="0" applyFont="1"/>
    <xf numFmtId="165" fontId="26" fillId="0" borderId="0" xfId="1" applyNumberFormat="1" applyFont="1" applyBorder="1"/>
    <xf numFmtId="165" fontId="26" fillId="0" borderId="0" xfId="1" applyNumberFormat="1" applyFont="1" applyBorder="1" applyAlignment="1">
      <alignment horizontal="center"/>
    </xf>
    <xf numFmtId="0" fontId="68" fillId="0" borderId="0" xfId="0" applyFont="1"/>
    <xf numFmtId="0" fontId="69" fillId="4" borderId="0" xfId="0" applyFont="1" applyFill="1"/>
    <xf numFmtId="165" fontId="69" fillId="4" borderId="0" xfId="1" applyNumberFormat="1" applyFont="1" applyFill="1" applyBorder="1"/>
    <xf numFmtId="9" fontId="69" fillId="4" borderId="0" xfId="2" applyFont="1" applyFill="1" applyBorder="1" applyAlignment="1">
      <alignment horizontal="center"/>
    </xf>
    <xf numFmtId="0" fontId="70" fillId="0" borderId="0" xfId="0" applyFont="1"/>
    <xf numFmtId="0" fontId="69" fillId="2" borderId="0" xfId="0" applyFont="1" applyFill="1"/>
    <xf numFmtId="0" fontId="69" fillId="0" borderId="0" xfId="0" applyFont="1"/>
    <xf numFmtId="165" fontId="26" fillId="2" borderId="0" xfId="1" applyNumberFormat="1" applyFont="1" applyFill="1" applyBorder="1"/>
    <xf numFmtId="9" fontId="26" fillId="2" borderId="0" xfId="2" applyFont="1" applyFill="1" applyBorder="1" applyAlignment="1">
      <alignment horizontal="center"/>
    </xf>
    <xf numFmtId="165" fontId="26" fillId="0" borderId="0" xfId="1" applyNumberFormat="1" applyFont="1" applyFill="1"/>
    <xf numFmtId="9" fontId="26" fillId="0" borderId="0" xfId="2" applyFont="1" applyFill="1" applyAlignment="1">
      <alignment horizontal="center"/>
    </xf>
    <xf numFmtId="9" fontId="67" fillId="2" borderId="0" xfId="2" applyFont="1" applyFill="1" applyBorder="1" applyAlignment="1">
      <alignment horizontal="center"/>
    </xf>
    <xf numFmtId="165" fontId="63" fillId="15" borderId="0" xfId="1" applyNumberFormat="1" applyFont="1" applyFill="1" applyBorder="1" applyAlignment="1">
      <alignment vertical="center"/>
    </xf>
    <xf numFmtId="9" fontId="60" fillId="15" borderId="0" xfId="2" applyFont="1" applyFill="1" applyBorder="1" applyAlignment="1">
      <alignment horizontal="center" vertical="center"/>
    </xf>
    <xf numFmtId="0" fontId="63" fillId="4" borderId="0" xfId="0" applyFont="1" applyFill="1"/>
    <xf numFmtId="165" fontId="26" fillId="4" borderId="0" xfId="1" applyNumberFormat="1" applyFont="1" applyFill="1"/>
    <xf numFmtId="9" fontId="26" fillId="4" borderId="0" xfId="2" applyFont="1" applyFill="1" applyAlignment="1">
      <alignment horizontal="center"/>
    </xf>
    <xf numFmtId="165" fontId="63" fillId="4" borderId="0" xfId="1" applyNumberFormat="1" applyFont="1" applyFill="1"/>
    <xf numFmtId="9" fontId="63" fillId="4" borderId="0" xfId="2" applyFont="1" applyFill="1" applyAlignment="1">
      <alignment horizontal="center"/>
    </xf>
    <xf numFmtId="9" fontId="60" fillId="4" borderId="0" xfId="2" applyFont="1" applyFill="1" applyAlignment="1">
      <alignment horizontal="center"/>
    </xf>
    <xf numFmtId="0" fontId="26" fillId="2" borderId="0" xfId="0" applyFont="1" applyFill="1"/>
    <xf numFmtId="165" fontId="26" fillId="2" borderId="0" xfId="1" applyNumberFormat="1" applyFont="1" applyFill="1"/>
    <xf numFmtId="9" fontId="26" fillId="2" borderId="0" xfId="2" applyFont="1" applyFill="1" applyAlignment="1">
      <alignment horizontal="center"/>
    </xf>
    <xf numFmtId="9" fontId="71" fillId="16" borderId="0" xfId="0" applyNumberFormat="1" applyFont="1" applyFill="1" applyAlignment="1">
      <alignment horizontal="center"/>
    </xf>
    <xf numFmtId="0" fontId="26" fillId="4" borderId="0" xfId="0" applyFont="1" applyFill="1"/>
    <xf numFmtId="9" fontId="19" fillId="4" borderId="0" xfId="2" applyFont="1" applyFill="1" applyAlignment="1">
      <alignment horizontal="center"/>
    </xf>
    <xf numFmtId="165" fontId="63" fillId="2" borderId="0" xfId="1" applyNumberFormat="1" applyFont="1" applyFill="1"/>
    <xf numFmtId="9" fontId="60" fillId="2" borderId="0" xfId="2" applyFont="1" applyFill="1" applyAlignment="1">
      <alignment horizontal="center"/>
    </xf>
    <xf numFmtId="165" fontId="64" fillId="0" borderId="0" xfId="1" applyNumberFormat="1" applyFont="1"/>
    <xf numFmtId="0" fontId="61" fillId="0" borderId="0" xfId="0" applyFont="1"/>
    <xf numFmtId="0" fontId="60" fillId="2" borderId="3" xfId="0" applyFont="1" applyFill="1" applyBorder="1" applyAlignment="1">
      <alignment horizontal="right" vertical="center"/>
    </xf>
    <xf numFmtId="0" fontId="40" fillId="0" borderId="1" xfId="0" applyFont="1" applyBorder="1" applyAlignment="1">
      <alignment horizontal="left"/>
    </xf>
    <xf numFmtId="0" fontId="40" fillId="0" borderId="1" xfId="0" applyFont="1" applyBorder="1"/>
    <xf numFmtId="0" fontId="72" fillId="0" borderId="0" xfId="4" applyFont="1"/>
    <xf numFmtId="0" fontId="73" fillId="0" borderId="9" xfId="4" applyFont="1" applyBorder="1"/>
    <xf numFmtId="0" fontId="73" fillId="0" borderId="0" xfId="4" applyFont="1" applyAlignment="1">
      <alignment horizontal="center"/>
    </xf>
    <xf numFmtId="0" fontId="67" fillId="0" borderId="0" xfId="4" applyFont="1" applyAlignment="1">
      <alignment horizontal="center"/>
    </xf>
    <xf numFmtId="0" fontId="73" fillId="0" borderId="5" xfId="4" applyFont="1" applyBorder="1" applyAlignment="1">
      <alignment horizontal="center"/>
    </xf>
    <xf numFmtId="0" fontId="26" fillId="0" borderId="0" xfId="4" applyFont="1"/>
    <xf numFmtId="0" fontId="23" fillId="0" borderId="0" xfId="4" applyFont="1"/>
    <xf numFmtId="0" fontId="23" fillId="0" borderId="0" xfId="4" applyFont="1" applyAlignment="1">
      <alignment horizontal="right" indent="4"/>
    </xf>
    <xf numFmtId="3" fontId="23" fillId="0" borderId="0" xfId="4" applyNumberFormat="1" applyFont="1" applyAlignment="1">
      <alignment horizontal="right" indent="4"/>
    </xf>
    <xf numFmtId="0" fontId="19" fillId="0" borderId="0" xfId="4" applyFont="1"/>
    <xf numFmtId="9" fontId="23" fillId="0" borderId="0" xfId="2" applyFont="1" applyBorder="1" applyAlignment="1">
      <alignment horizontal="center"/>
    </xf>
    <xf numFmtId="169" fontId="19" fillId="0" borderId="0" xfId="1" applyNumberFormat="1" applyFont="1"/>
    <xf numFmtId="170" fontId="23" fillId="0" borderId="0" xfId="2" applyNumberFormat="1" applyFont="1" applyBorder="1" applyAlignment="1">
      <alignment horizontal="center"/>
    </xf>
    <xf numFmtId="0" fontId="12" fillId="0" borderId="0" xfId="4" applyFont="1" applyAlignment="1">
      <alignment horizontal="right" indent="4"/>
    </xf>
    <xf numFmtId="0" fontId="63" fillId="2" borderId="15" xfId="0" applyFont="1" applyFill="1" applyBorder="1"/>
    <xf numFmtId="0" fontId="63" fillId="2" borderId="16" xfId="0" applyFont="1" applyFill="1" applyBorder="1"/>
    <xf numFmtId="9" fontId="63" fillId="2" borderId="15" xfId="0" applyNumberFormat="1" applyFont="1" applyFill="1" applyBorder="1"/>
    <xf numFmtId="167" fontId="63" fillId="2" borderId="15" xfId="1" applyNumberFormat="1" applyFont="1" applyFill="1" applyBorder="1"/>
    <xf numFmtId="0" fontId="74" fillId="0" borderId="0" xfId="8" applyFont="1"/>
    <xf numFmtId="0" fontId="68" fillId="6" borderId="15" xfId="0" applyFont="1" applyFill="1" applyBorder="1" applyAlignment="1">
      <alignment vertical="center" wrapText="1"/>
    </xf>
    <xf numFmtId="0" fontId="68" fillId="6" borderId="15" xfId="0" applyFont="1" applyFill="1" applyBorder="1" applyAlignment="1">
      <alignment horizontal="right" vertical="center" wrapText="1"/>
    </xf>
    <xf numFmtId="0" fontId="61" fillId="0" borderId="0" xfId="0" applyFont="1" applyAlignment="1">
      <alignment vertical="center" wrapText="1"/>
    </xf>
    <xf numFmtId="0" fontId="26" fillId="3" borderId="15" xfId="0" applyFont="1" applyFill="1" applyBorder="1" applyProtection="1">
      <protection locked="0"/>
    </xf>
    <xf numFmtId="0" fontId="61" fillId="5" borderId="15" xfId="0" applyFont="1" applyFill="1" applyBorder="1" applyProtection="1">
      <protection locked="0"/>
    </xf>
    <xf numFmtId="9" fontId="26" fillId="3" borderId="15" xfId="0" applyNumberFormat="1" applyFont="1" applyFill="1" applyBorder="1" applyProtection="1">
      <protection locked="0"/>
    </xf>
    <xf numFmtId="167" fontId="26" fillId="6" borderId="15" xfId="1" applyNumberFormat="1" applyFont="1" applyFill="1" applyBorder="1" applyProtection="1"/>
    <xf numFmtId="167" fontId="26" fillId="2" borderId="15" xfId="1" applyNumberFormat="1" applyFont="1" applyFill="1" applyBorder="1"/>
    <xf numFmtId="0" fontId="26" fillId="3" borderId="16" xfId="0" applyFont="1" applyFill="1" applyBorder="1" applyProtection="1">
      <protection locked="0"/>
    </xf>
    <xf numFmtId="167" fontId="26" fillId="3" borderId="15" xfId="1" applyNumberFormat="1" applyFont="1" applyFill="1" applyBorder="1" applyProtection="1">
      <protection locked="0"/>
    </xf>
    <xf numFmtId="0" fontId="61" fillId="0" borderId="0" xfId="4" applyFont="1"/>
    <xf numFmtId="0" fontId="26" fillId="5" borderId="15" xfId="0" applyFont="1" applyFill="1" applyBorder="1" applyProtection="1">
      <protection locked="0"/>
    </xf>
    <xf numFmtId="165" fontId="26" fillId="6" borderId="15" xfId="1" applyNumberFormat="1" applyFont="1" applyFill="1" applyBorder="1" applyProtection="1"/>
    <xf numFmtId="3" fontId="75" fillId="0" borderId="0" xfId="4" applyNumberFormat="1" applyFont="1" applyAlignment="1">
      <alignment horizontal="right" indent="4"/>
    </xf>
    <xf numFmtId="3" fontId="10" fillId="0" borderId="0" xfId="4" applyNumberFormat="1"/>
    <xf numFmtId="0" fontId="12" fillId="11" borderId="5" xfId="4" applyFont="1" applyFill="1" applyBorder="1" applyAlignment="1">
      <alignment horizontal="right" indent="5"/>
    </xf>
    <xf numFmtId="3" fontId="75" fillId="0" borderId="5" xfId="4" applyNumberFormat="1" applyFont="1" applyBorder="1" applyAlignment="1">
      <alignment horizontal="right" indent="4"/>
    </xf>
    <xf numFmtId="165" fontId="37" fillId="9" borderId="0" xfId="1" applyNumberFormat="1" applyFont="1" applyFill="1"/>
    <xf numFmtId="0" fontId="46" fillId="9" borderId="0" xfId="0" applyFont="1" applyFill="1"/>
    <xf numFmtId="0" fontId="59" fillId="3" borderId="3" xfId="0" applyFont="1" applyFill="1" applyBorder="1" applyProtection="1">
      <protection locked="0"/>
    </xf>
    <xf numFmtId="14" fontId="59" fillId="3" borderId="3" xfId="0" applyNumberFormat="1" applyFont="1" applyFill="1" applyBorder="1" applyProtection="1">
      <protection locked="0"/>
    </xf>
    <xf numFmtId="165" fontId="76" fillId="0" borderId="0" xfId="1" applyNumberFormat="1" applyFont="1" applyFill="1"/>
    <xf numFmtId="14" fontId="59" fillId="0" borderId="3" xfId="0" applyNumberFormat="1" applyFont="1" applyBorder="1"/>
    <xf numFmtId="2" fontId="59" fillId="3" borderId="3" xfId="0" applyNumberFormat="1" applyFont="1" applyFill="1" applyBorder="1" applyProtection="1">
      <protection locked="0"/>
    </xf>
    <xf numFmtId="2" fontId="59" fillId="0" borderId="3" xfId="0" applyNumberFormat="1" applyFont="1" applyBorder="1"/>
    <xf numFmtId="0" fontId="77" fillId="0" borderId="0" xfId="0" applyFont="1" applyProtection="1">
      <protection locked="0"/>
    </xf>
    <xf numFmtId="0" fontId="78" fillId="0" borderId="0" xfId="0" applyFont="1" applyAlignment="1">
      <alignment vertical="center"/>
    </xf>
    <xf numFmtId="0" fontId="76" fillId="0" borderId="0" xfId="0" applyFont="1"/>
    <xf numFmtId="0" fontId="23" fillId="0" borderId="0" xfId="0" applyFont="1"/>
    <xf numFmtId="165" fontId="63" fillId="4" borderId="41" xfId="1" applyNumberFormat="1" applyFont="1" applyFill="1" applyBorder="1" applyAlignment="1">
      <alignment horizontal="center" vertical="center" wrapText="1"/>
    </xf>
    <xf numFmtId="0" fontId="37" fillId="3" borderId="42" xfId="0" applyFont="1" applyFill="1" applyBorder="1"/>
    <xf numFmtId="165" fontId="63" fillId="12" borderId="52" xfId="1" applyNumberFormat="1" applyFont="1" applyFill="1" applyBorder="1"/>
    <xf numFmtId="165" fontId="63" fillId="13" borderId="52" xfId="1" applyNumberFormat="1" applyFont="1" applyFill="1" applyBorder="1"/>
    <xf numFmtId="9" fontId="63" fillId="13" borderId="6" xfId="2" applyFont="1" applyFill="1" applyBorder="1" applyAlignment="1">
      <alignment horizontal="center"/>
    </xf>
    <xf numFmtId="165" fontId="63" fillId="12" borderId="50" xfId="1" applyNumberFormat="1" applyFont="1" applyFill="1" applyBorder="1"/>
    <xf numFmtId="9" fontId="62" fillId="4" borderId="53" xfId="2" applyFont="1" applyFill="1" applyBorder="1" applyAlignment="1">
      <alignment horizontal="center" vertical="center" wrapText="1"/>
    </xf>
    <xf numFmtId="0" fontId="19" fillId="0" borderId="2" xfId="0" applyFont="1" applyBorder="1" applyAlignment="1">
      <alignment horizontal="center" textRotation="90"/>
    </xf>
    <xf numFmtId="0" fontId="19" fillId="0" borderId="2" xfId="0" applyFont="1" applyBorder="1"/>
    <xf numFmtId="0" fontId="46" fillId="6" borderId="46" xfId="0" applyFont="1" applyFill="1" applyBorder="1"/>
    <xf numFmtId="165" fontId="37" fillId="2" borderId="47" xfId="1" applyNumberFormat="1" applyFont="1" applyFill="1" applyBorder="1"/>
    <xf numFmtId="9" fontId="47" fillId="2" borderId="55" xfId="2" applyFont="1" applyFill="1" applyBorder="1" applyAlignment="1">
      <alignment horizontal="center"/>
    </xf>
    <xf numFmtId="0" fontId="46" fillId="3" borderId="46" xfId="0" applyFont="1" applyFill="1" applyBorder="1" applyProtection="1">
      <protection locked="0"/>
    </xf>
    <xf numFmtId="0" fontId="47" fillId="3" borderId="44" xfId="4" applyFont="1" applyFill="1" applyBorder="1"/>
    <xf numFmtId="0" fontId="37" fillId="2" borderId="45" xfId="0" applyFont="1" applyFill="1" applyBorder="1"/>
    <xf numFmtId="0" fontId="37" fillId="2" borderId="54" xfId="0" applyFont="1" applyFill="1" applyBorder="1"/>
    <xf numFmtId="0" fontId="63" fillId="12" borderId="48" xfId="0" applyFont="1" applyFill="1" applyBorder="1"/>
    <xf numFmtId="165" fontId="63" fillId="12" borderId="49" xfId="1" applyNumberFormat="1" applyFont="1" applyFill="1" applyBorder="1"/>
    <xf numFmtId="9" fontId="63" fillId="12" borderId="56" xfId="2" applyFont="1" applyFill="1" applyBorder="1" applyAlignment="1">
      <alignment horizontal="center"/>
    </xf>
    <xf numFmtId="0" fontId="46" fillId="9" borderId="46" xfId="0" applyFont="1" applyFill="1" applyBorder="1" applyProtection="1">
      <protection locked="0"/>
    </xf>
    <xf numFmtId="0" fontId="47" fillId="9" borderId="44" xfId="4" applyFont="1" applyFill="1" applyBorder="1"/>
    <xf numFmtId="0" fontId="63" fillId="13" borderId="48" xfId="0" applyFont="1" applyFill="1" applyBorder="1"/>
    <xf numFmtId="165" fontId="63" fillId="13" borderId="49" xfId="1" applyNumberFormat="1" applyFont="1" applyFill="1" applyBorder="1"/>
    <xf numFmtId="9" fontId="63" fillId="13" borderId="56" xfId="2" applyFont="1" applyFill="1" applyBorder="1" applyAlignment="1">
      <alignment horizontal="center"/>
    </xf>
    <xf numFmtId="0" fontId="63" fillId="12" borderId="57" xfId="0" applyFont="1" applyFill="1" applyBorder="1"/>
    <xf numFmtId="165" fontId="63" fillId="12" borderId="58" xfId="1" applyNumberFormat="1" applyFont="1" applyFill="1" applyBorder="1"/>
    <xf numFmtId="9" fontId="63" fillId="12" borderId="59" xfId="2" applyFont="1" applyFill="1" applyBorder="1" applyAlignment="1">
      <alignment horizontal="center"/>
    </xf>
    <xf numFmtId="0" fontId="47" fillId="3" borderId="42" xfId="0" applyFont="1" applyFill="1" applyBorder="1" applyProtection="1">
      <protection locked="0"/>
    </xf>
    <xf numFmtId="0" fontId="65" fillId="12" borderId="51" xfId="0" applyFont="1" applyFill="1" applyBorder="1"/>
    <xf numFmtId="0" fontId="47" fillId="9" borderId="42" xfId="0" applyFont="1" applyFill="1" applyBorder="1" applyProtection="1">
      <protection locked="0"/>
    </xf>
    <xf numFmtId="0" fontId="65" fillId="13" borderId="51" xfId="0" applyFont="1" applyFill="1" applyBorder="1"/>
    <xf numFmtId="9" fontId="63" fillId="12" borderId="6" xfId="2" applyFont="1" applyFill="1" applyBorder="1" applyAlignment="1">
      <alignment horizontal="center"/>
    </xf>
    <xf numFmtId="0" fontId="63" fillId="2" borderId="60" xfId="0" applyFont="1" applyFill="1" applyBorder="1" applyAlignment="1">
      <alignment vertical="center"/>
    </xf>
    <xf numFmtId="165" fontId="63" fillId="2" borderId="61" xfId="1" applyNumberFormat="1" applyFont="1" applyFill="1" applyBorder="1" applyAlignment="1">
      <alignment horizontal="center" vertical="center"/>
    </xf>
    <xf numFmtId="165" fontId="63" fillId="2" borderId="62" xfId="1" applyNumberFormat="1" applyFont="1" applyFill="1" applyBorder="1" applyAlignment="1">
      <alignment horizontal="center" vertical="center"/>
    </xf>
    <xf numFmtId="0" fontId="76" fillId="0" borderId="0" xfId="4" applyFont="1" applyAlignment="1">
      <alignment horizontal="left"/>
    </xf>
    <xf numFmtId="0" fontId="48" fillId="0" borderId="1" xfId="0" applyFont="1" applyBorder="1"/>
    <xf numFmtId="165" fontId="48" fillId="0" borderId="1" xfId="1" applyNumberFormat="1" applyFont="1" applyFill="1" applyBorder="1" applyProtection="1"/>
    <xf numFmtId="9" fontId="63" fillId="0" borderId="0" xfId="2" applyFont="1" applyFill="1" applyBorder="1" applyAlignment="1">
      <alignment horizontal="center"/>
    </xf>
    <xf numFmtId="165" fontId="63" fillId="0" borderId="1" xfId="1" applyNumberFormat="1" applyFont="1" applyFill="1" applyBorder="1"/>
    <xf numFmtId="9" fontId="63" fillId="0" borderId="3" xfId="2" applyFont="1" applyFill="1" applyBorder="1" applyAlignment="1">
      <alignment horizontal="center"/>
    </xf>
    <xf numFmtId="0" fontId="63" fillId="0" borderId="1" xfId="0" applyFont="1" applyBorder="1"/>
    <xf numFmtId="165" fontId="63" fillId="0" borderId="3" xfId="1" applyNumberFormat="1" applyFont="1" applyFill="1" applyBorder="1"/>
    <xf numFmtId="0" fontId="65" fillId="0" borderId="63" xfId="0" applyFont="1" applyBorder="1"/>
    <xf numFmtId="9" fontId="63" fillId="0" borderId="9" xfId="2" applyFont="1" applyFill="1" applyBorder="1" applyAlignment="1">
      <alignment horizontal="center"/>
    </xf>
    <xf numFmtId="0" fontId="63" fillId="15" borderId="0" xfId="0" applyFont="1" applyFill="1" applyAlignment="1">
      <alignment vertical="center" wrapText="1"/>
    </xf>
    <xf numFmtId="0" fontId="63" fillId="4" borderId="0" xfId="0" applyFont="1" applyFill="1" applyAlignment="1">
      <alignment wrapText="1"/>
    </xf>
    <xf numFmtId="0" fontId="67" fillId="2" borderId="0" xfId="0" applyFont="1" applyFill="1" applyAlignment="1">
      <alignment wrapText="1"/>
    </xf>
    <xf numFmtId="169" fontId="1" fillId="0" borderId="0" xfId="1" applyNumberFormat="1" applyFont="1"/>
    <xf numFmtId="167" fontId="63" fillId="2" borderId="0" xfId="1" applyNumberFormat="1" applyFont="1" applyFill="1" applyBorder="1"/>
    <xf numFmtId="0" fontId="48" fillId="0" borderId="13" xfId="0" applyFont="1" applyBorder="1" applyAlignment="1">
      <alignment vertical="center" wrapText="1"/>
    </xf>
    <xf numFmtId="0" fontId="48" fillId="0" borderId="5" xfId="0" applyFont="1" applyBorder="1" applyAlignment="1">
      <alignment vertical="center" wrapText="1"/>
    </xf>
    <xf numFmtId="0" fontId="48" fillId="0" borderId="4" xfId="0" applyFont="1" applyBorder="1" applyAlignment="1">
      <alignment vertical="center" wrapText="1"/>
    </xf>
    <xf numFmtId="9" fontId="37" fillId="3" borderId="16" xfId="0" applyNumberFormat="1" applyFont="1" applyFill="1" applyBorder="1" applyProtection="1">
      <protection locked="0"/>
    </xf>
    <xf numFmtId="3" fontId="80" fillId="2" borderId="15" xfId="2" applyNumberFormat="1" applyFont="1" applyFill="1" applyBorder="1"/>
    <xf numFmtId="3" fontId="37" fillId="3" borderId="16" xfId="0" applyNumberFormat="1" applyFont="1" applyFill="1" applyBorder="1" applyProtection="1">
      <protection locked="0"/>
    </xf>
    <xf numFmtId="3" fontId="37" fillId="3" borderId="15" xfId="0" applyNumberFormat="1" applyFont="1" applyFill="1" applyBorder="1" applyProtection="1">
      <protection locked="0"/>
    </xf>
    <xf numFmtId="0" fontId="61" fillId="9" borderId="1" xfId="0" applyFont="1" applyFill="1" applyBorder="1" applyProtection="1">
      <protection locked="0"/>
    </xf>
    <xf numFmtId="165" fontId="61" fillId="2" borderId="1" xfId="1" applyNumberFormat="1" applyFont="1" applyFill="1" applyBorder="1" applyProtection="1"/>
    <xf numFmtId="165" fontId="61" fillId="9" borderId="1" xfId="1" applyNumberFormat="1" applyFont="1" applyFill="1" applyBorder="1" applyProtection="1">
      <protection locked="0"/>
    </xf>
    <xf numFmtId="0" fontId="62" fillId="17" borderId="0" xfId="0" applyFont="1" applyFill="1"/>
    <xf numFmtId="165" fontId="68" fillId="17" borderId="1" xfId="1" applyNumberFormat="1" applyFont="1" applyFill="1" applyBorder="1" applyProtection="1"/>
    <xf numFmtId="0" fontId="39" fillId="0" borderId="0" xfId="8" applyFont="1" applyFill="1" applyBorder="1" applyAlignment="1">
      <alignment horizontal="left"/>
    </xf>
    <xf numFmtId="0" fontId="63" fillId="2" borderId="53" xfId="0" applyFont="1" applyFill="1" applyBorder="1" applyAlignment="1">
      <alignment horizontal="left" vertical="center"/>
    </xf>
    <xf numFmtId="0" fontId="63" fillId="2" borderId="41" xfId="0" applyFont="1" applyFill="1" applyBorder="1" applyAlignment="1">
      <alignment horizontal="left" vertical="center"/>
    </xf>
    <xf numFmtId="0" fontId="61" fillId="0" borderId="0" xfId="0" applyFont="1" applyAlignment="1">
      <alignment horizontal="center" textRotation="90"/>
    </xf>
    <xf numFmtId="0" fontId="26" fillId="3" borderId="64" xfId="0" applyFont="1" applyFill="1" applyBorder="1" applyProtection="1">
      <protection locked="0"/>
    </xf>
    <xf numFmtId="0" fontId="26" fillId="3" borderId="65" xfId="0" applyFont="1" applyFill="1" applyBorder="1" applyProtection="1">
      <protection locked="0"/>
    </xf>
    <xf numFmtId="0" fontId="37" fillId="0" borderId="14" xfId="0" applyFont="1" applyBorder="1" applyAlignment="1">
      <alignment horizontal="center"/>
    </xf>
    <xf numFmtId="0" fontId="37" fillId="0" borderId="8" xfId="0" applyFont="1" applyBorder="1" applyAlignment="1">
      <alignment horizontal="center"/>
    </xf>
    <xf numFmtId="0" fontId="37" fillId="0" borderId="6" xfId="0" applyFont="1" applyBorder="1" applyAlignment="1">
      <alignment horizontal="center"/>
    </xf>
    <xf numFmtId="0" fontId="82" fillId="11" borderId="0" xfId="0" applyFont="1" applyFill="1"/>
    <xf numFmtId="0" fontId="81" fillId="11" borderId="0" xfId="0" applyFont="1" applyFill="1"/>
    <xf numFmtId="0" fontId="68" fillId="6" borderId="64" xfId="0" applyFont="1" applyFill="1" applyBorder="1" applyAlignment="1">
      <alignment horizontal="center" vertical="center" wrapText="1"/>
    </xf>
    <xf numFmtId="0" fontId="68" fillId="6" borderId="65" xfId="0" applyFont="1" applyFill="1" applyBorder="1" applyAlignment="1">
      <alignment horizontal="center" vertical="center" wrapText="1"/>
    </xf>
    <xf numFmtId="0" fontId="72" fillId="0" borderId="0" xfId="4" applyFont="1" applyAlignment="1">
      <alignment horizontal="center"/>
    </xf>
    <xf numFmtId="0" fontId="22" fillId="0" borderId="0" xfId="9" applyFont="1" applyAlignment="1">
      <alignment horizontal="left" vertical="top" wrapText="1"/>
    </xf>
    <xf numFmtId="0" fontId="26" fillId="0" borderId="31" xfId="9" applyFont="1" applyBorder="1" applyAlignment="1">
      <alignment horizontal="left" vertical="center"/>
    </xf>
    <xf numFmtId="0" fontId="26" fillId="0" borderId="26" xfId="9" applyFont="1" applyBorder="1" applyAlignment="1">
      <alignment horizontal="left" vertical="center"/>
    </xf>
    <xf numFmtId="0" fontId="26"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16C21446-79FF-924A-AA48-F9F768FCC893}"/>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2" name="Gerade Verbindung mit Pfeil 1">
          <a:extLst>
            <a:ext uri="{FF2B5EF4-FFF2-40B4-BE49-F238E27FC236}">
              <a16:creationId xmlns:a16="http://schemas.microsoft.com/office/drawing/2014/main" id="{0AD566C8-9B1C-4E48-B2D5-347F9770CF15}"/>
            </a:ext>
          </a:extLst>
        </xdr:cNvPr>
        <xdr:cNvCxnSpPr/>
      </xdr:nvCxnSpPr>
      <xdr:spPr>
        <a:xfrm>
          <a:off x="7910286" y="553357"/>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108857</xdr:rowOff>
    </xdr:from>
    <xdr:to>
      <xdr:col>10</xdr:col>
      <xdr:colOff>671286</xdr:colOff>
      <xdr:row>4</xdr:row>
      <xdr:rowOff>108858</xdr:rowOff>
    </xdr:to>
    <xdr:cxnSp macro="">
      <xdr:nvCxnSpPr>
        <xdr:cNvPr id="3" name="Gerade Verbindung mit Pfeil 2">
          <a:extLst>
            <a:ext uri="{FF2B5EF4-FFF2-40B4-BE49-F238E27FC236}">
              <a16:creationId xmlns:a16="http://schemas.microsoft.com/office/drawing/2014/main" id="{9F4BAB77-1DB0-DF47-A327-35BD8EFB4452}"/>
            </a:ext>
          </a:extLst>
        </xdr:cNvPr>
        <xdr:cNvCxnSpPr/>
      </xdr:nvCxnSpPr>
      <xdr:spPr>
        <a:xfrm>
          <a:off x="7910286" y="771071"/>
          <a:ext cx="129721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ColWidth="10.83203125" defaultRowHeight="16"/>
  <cols>
    <col min="1" max="1" width="3.6640625" style="95" customWidth="1"/>
    <col min="2" max="16384" width="10.83203125" style="95"/>
  </cols>
  <sheetData>
    <row r="1" spans="1:14">
      <c r="A1" s="97" t="s">
        <v>0</v>
      </c>
      <c r="B1" s="94"/>
      <c r="C1" s="94"/>
      <c r="D1" s="94"/>
      <c r="E1" s="94"/>
      <c r="F1" s="94"/>
      <c r="G1" s="94"/>
      <c r="H1" s="94"/>
      <c r="I1" s="94"/>
      <c r="J1" s="94"/>
      <c r="K1" s="94"/>
      <c r="L1" s="94"/>
      <c r="M1" s="94"/>
      <c r="N1" s="94"/>
    </row>
    <row r="2" spans="1:14">
      <c r="A2" s="96"/>
    </row>
    <row r="3" spans="1:14">
      <c r="A3" s="97" t="s">
        <v>1</v>
      </c>
      <c r="B3" s="94"/>
      <c r="C3" s="94"/>
      <c r="D3" s="94"/>
      <c r="E3" s="94"/>
      <c r="F3" s="94"/>
      <c r="G3" s="94"/>
      <c r="H3" s="94"/>
      <c r="I3" s="94"/>
      <c r="J3" s="94"/>
      <c r="K3" s="94"/>
      <c r="L3" s="94"/>
      <c r="M3" s="94"/>
      <c r="N3" s="94"/>
    </row>
    <row r="4" spans="1:14">
      <c r="A4" s="348" t="s">
        <v>2</v>
      </c>
      <c r="B4" s="348"/>
      <c r="C4" s="348"/>
      <c r="D4" s="348"/>
    </row>
    <row r="5" spans="1:14">
      <c r="A5" s="348" t="s">
        <v>3</v>
      </c>
      <c r="B5" s="348"/>
      <c r="C5" s="348"/>
      <c r="D5" s="348"/>
    </row>
    <row r="6" spans="1:14">
      <c r="A6" s="348" t="s">
        <v>4</v>
      </c>
      <c r="B6" s="348"/>
      <c r="C6" s="348"/>
      <c r="D6" s="348"/>
    </row>
    <row r="7" spans="1:14">
      <c r="A7" s="348" t="s">
        <v>5</v>
      </c>
      <c r="B7" s="348"/>
      <c r="C7" s="348"/>
      <c r="D7" s="348"/>
      <c r="F7" s="129"/>
      <c r="G7" s="129"/>
      <c r="H7" s="129"/>
      <c r="I7" s="129"/>
    </row>
    <row r="8" spans="1:14">
      <c r="A8" s="348" t="s">
        <v>6</v>
      </c>
      <c r="B8" s="348"/>
      <c r="C8" s="348"/>
      <c r="D8" s="348"/>
    </row>
    <row r="9" spans="1:14">
      <c r="A9" s="348" t="s">
        <v>7</v>
      </c>
      <c r="B9" s="348"/>
      <c r="C9" s="348"/>
      <c r="D9" s="348"/>
    </row>
    <row r="10" spans="1:14">
      <c r="A10" s="348" t="s">
        <v>8</v>
      </c>
      <c r="B10" s="348"/>
      <c r="C10" s="348"/>
      <c r="D10" s="348"/>
    </row>
    <row r="11" spans="1:14">
      <c r="A11" s="348" t="s">
        <v>9</v>
      </c>
      <c r="B11" s="348"/>
      <c r="C11" s="348"/>
      <c r="D11" s="348"/>
    </row>
    <row r="12" spans="1:14">
      <c r="A12" s="348" t="s">
        <v>10</v>
      </c>
      <c r="B12" s="348"/>
      <c r="C12" s="348"/>
      <c r="D12" s="348"/>
    </row>
    <row r="13" spans="1:14">
      <c r="A13" s="98"/>
      <c r="F13" s="348"/>
      <c r="G13" s="348"/>
      <c r="H13" s="348"/>
    </row>
    <row r="14" spans="1:14">
      <c r="A14" s="96"/>
    </row>
    <row r="15" spans="1:14">
      <c r="A15" s="97" t="s">
        <v>11</v>
      </c>
      <c r="B15" s="94"/>
      <c r="C15" s="94"/>
      <c r="D15" s="94"/>
      <c r="E15" s="94"/>
      <c r="F15" s="94"/>
      <c r="G15" s="94"/>
      <c r="H15" s="94"/>
      <c r="I15" s="94"/>
      <c r="J15" s="94"/>
      <c r="K15" s="94"/>
      <c r="L15" s="94"/>
      <c r="M15" s="94"/>
      <c r="N15" s="94"/>
    </row>
    <row r="16" spans="1:14">
      <c r="A16" s="95" t="s">
        <v>12</v>
      </c>
    </row>
    <row r="17" spans="1:14">
      <c r="A17" s="95" t="s">
        <v>13</v>
      </c>
    </row>
    <row r="18" spans="1:14" s="99" customFormat="1">
      <c r="A18" s="99" t="s">
        <v>14</v>
      </c>
    </row>
    <row r="19" spans="1:14">
      <c r="A19" s="95" t="s">
        <v>15</v>
      </c>
    </row>
    <row r="20" spans="1:14">
      <c r="A20" s="95" t="s">
        <v>16</v>
      </c>
    </row>
    <row r="22" spans="1:14">
      <c r="A22" s="95" t="s">
        <v>17</v>
      </c>
    </row>
    <row r="23" spans="1:14">
      <c r="A23" s="95" t="s">
        <v>18</v>
      </c>
    </row>
    <row r="26" spans="1:14">
      <c r="A26" s="97" t="s">
        <v>19</v>
      </c>
      <c r="B26" s="94"/>
      <c r="C26" s="94"/>
      <c r="D26" s="94"/>
      <c r="E26" s="94"/>
      <c r="F26" s="94"/>
      <c r="G26" s="94"/>
      <c r="H26" s="94"/>
      <c r="I26" s="94"/>
      <c r="J26" s="94"/>
      <c r="K26" s="94"/>
      <c r="L26" s="94"/>
      <c r="M26" s="94"/>
      <c r="N26" s="94"/>
    </row>
    <row r="27" spans="1:14">
      <c r="A27" s="95" t="s">
        <v>20</v>
      </c>
    </row>
    <row r="28" spans="1:14">
      <c r="A28" s="95" t="s">
        <v>21</v>
      </c>
      <c r="C28" s="95" t="s">
        <v>3</v>
      </c>
    </row>
    <row r="29" spans="1:14">
      <c r="A29" s="95" t="s">
        <v>22</v>
      </c>
      <c r="C29" s="95" t="s">
        <v>23</v>
      </c>
    </row>
    <row r="30" spans="1:14">
      <c r="A30" s="95" t="s">
        <v>24</v>
      </c>
      <c r="C30" s="95" t="s">
        <v>25</v>
      </c>
    </row>
    <row r="31" spans="1:14">
      <c r="A31" s="95" t="s">
        <v>26</v>
      </c>
      <c r="C31" s="95" t="s">
        <v>27</v>
      </c>
    </row>
    <row r="33" spans="1:15">
      <c r="A33" s="97" t="s">
        <v>28</v>
      </c>
      <c r="B33" s="94"/>
      <c r="C33" s="94"/>
      <c r="D33" s="94"/>
      <c r="E33" s="94"/>
      <c r="F33" s="94"/>
      <c r="G33" s="94"/>
      <c r="H33" s="94"/>
      <c r="I33" s="94"/>
      <c r="J33" s="94"/>
      <c r="K33" s="94"/>
      <c r="L33" s="94"/>
      <c r="M33" s="94"/>
      <c r="N33" s="94"/>
    </row>
    <row r="34" spans="1:15">
      <c r="A34" s="119" t="s">
        <v>29</v>
      </c>
    </row>
    <row r="35" spans="1:15" ht="12" customHeight="1">
      <c r="A35" s="119"/>
    </row>
    <row r="36" spans="1:15">
      <c r="A36" s="121" t="s">
        <v>30</v>
      </c>
    </row>
    <row r="37" spans="1:15">
      <c r="A37" s="119" t="s">
        <v>31</v>
      </c>
    </row>
    <row r="38" spans="1:15">
      <c r="A38" s="119" t="s">
        <v>32</v>
      </c>
    </row>
    <row r="39" spans="1:15">
      <c r="A39" s="119"/>
    </row>
    <row r="40" spans="1:15" s="96" customFormat="1">
      <c r="A40" s="127" t="s">
        <v>33</v>
      </c>
    </row>
    <row r="41" spans="1:15">
      <c r="A41" s="101" t="s">
        <v>34</v>
      </c>
    </row>
    <row r="42" spans="1:15">
      <c r="A42" s="101" t="s">
        <v>35</v>
      </c>
    </row>
    <row r="43" spans="1:15">
      <c r="A43" s="101" t="s">
        <v>36</v>
      </c>
    </row>
    <row r="44" spans="1:15">
      <c r="A44" s="101" t="s">
        <v>37</v>
      </c>
      <c r="O44" s="141"/>
    </row>
    <row r="45" spans="1:15">
      <c r="A45" s="101" t="s">
        <v>38</v>
      </c>
      <c r="O45" s="91"/>
    </row>
    <row r="46" spans="1:15" ht="22" customHeight="1">
      <c r="A46" s="143" t="s">
        <v>39</v>
      </c>
      <c r="O46" s="91"/>
    </row>
    <row r="47" spans="1:15">
      <c r="A47" s="123" t="s">
        <v>40</v>
      </c>
      <c r="O47" s="91"/>
    </row>
    <row r="48" spans="1:15">
      <c r="A48" s="123" t="s">
        <v>41</v>
      </c>
      <c r="O48" s="91"/>
    </row>
    <row r="49" spans="1:15">
      <c r="A49" s="123" t="s">
        <v>42</v>
      </c>
      <c r="O49" s="91"/>
    </row>
    <row r="50" spans="1:15">
      <c r="A50" s="123" t="s">
        <v>43</v>
      </c>
      <c r="O50" s="91"/>
    </row>
    <row r="51" spans="1:15">
      <c r="A51" s="123" t="s">
        <v>44</v>
      </c>
      <c r="O51" s="91"/>
    </row>
    <row r="52" spans="1:15">
      <c r="A52" s="123" t="s">
        <v>45</v>
      </c>
      <c r="O52" s="91"/>
    </row>
    <row r="53" spans="1:15">
      <c r="A53" s="123" t="s">
        <v>46</v>
      </c>
      <c r="O53" s="91"/>
    </row>
    <row r="54" spans="1:15">
      <c r="A54" s="123" t="s">
        <v>47</v>
      </c>
    </row>
    <row r="55" spans="1:15">
      <c r="A55" s="102" t="s">
        <v>48</v>
      </c>
    </row>
    <row r="56" spans="1:15">
      <c r="A56" s="119" t="s">
        <v>49</v>
      </c>
    </row>
    <row r="57" spans="1:15">
      <c r="A57" s="119" t="s">
        <v>50</v>
      </c>
    </row>
    <row r="58" spans="1:15">
      <c r="A58" s="119"/>
    </row>
    <row r="59" spans="1:15" s="96" customFormat="1">
      <c r="A59" s="127" t="s">
        <v>51</v>
      </c>
    </row>
    <row r="60" spans="1:15">
      <c r="A60" s="101" t="s">
        <v>34</v>
      </c>
    </row>
    <row r="61" spans="1:15">
      <c r="A61" s="101" t="s">
        <v>52</v>
      </c>
    </row>
    <row r="62" spans="1:15">
      <c r="A62" s="101" t="s">
        <v>36</v>
      </c>
    </row>
    <row r="63" spans="1:15">
      <c r="A63" s="101" t="s">
        <v>37</v>
      </c>
    </row>
    <row r="64" spans="1:15">
      <c r="A64" s="101" t="s">
        <v>38</v>
      </c>
    </row>
    <row r="65" spans="1:15" ht="22" customHeight="1">
      <c r="A65" s="143" t="s">
        <v>39</v>
      </c>
      <c r="O65" s="91"/>
    </row>
    <row r="66" spans="1:15">
      <c r="A66" s="123" t="s">
        <v>40</v>
      </c>
    </row>
    <row r="67" spans="1:15">
      <c r="A67" s="123" t="s">
        <v>47</v>
      </c>
    </row>
    <row r="68" spans="1:15">
      <c r="A68" s="102" t="s">
        <v>48</v>
      </c>
    </row>
    <row r="69" spans="1:15">
      <c r="A69" s="119" t="s">
        <v>49</v>
      </c>
    </row>
    <row r="70" spans="1:15">
      <c r="A70" s="119" t="s">
        <v>50</v>
      </c>
    </row>
    <row r="71" spans="1:15">
      <c r="A71" s="119"/>
    </row>
    <row r="72" spans="1:15" s="96" customFormat="1">
      <c r="A72" s="127" t="s">
        <v>53</v>
      </c>
    </row>
    <row r="73" spans="1:15">
      <c r="A73" s="101" t="s">
        <v>34</v>
      </c>
    </row>
    <row r="74" spans="1:15">
      <c r="A74" s="101" t="s">
        <v>54</v>
      </c>
    </row>
    <row r="75" spans="1:15">
      <c r="A75" s="101" t="s">
        <v>55</v>
      </c>
    </row>
    <row r="76" spans="1:15">
      <c r="A76" s="101" t="s">
        <v>56</v>
      </c>
    </row>
    <row r="77" spans="1:15" ht="22" customHeight="1">
      <c r="A77" s="143" t="s">
        <v>57</v>
      </c>
      <c r="O77" s="91"/>
    </row>
    <row r="78" spans="1:15">
      <c r="A78" s="101" t="s">
        <v>58</v>
      </c>
    </row>
    <row r="79" spans="1:15">
      <c r="A79" s="124" t="s">
        <v>59</v>
      </c>
    </row>
    <row r="80" spans="1:15">
      <c r="A80" s="102" t="s">
        <v>48</v>
      </c>
    </row>
    <row r="81" spans="1:2">
      <c r="A81" s="119" t="s">
        <v>60</v>
      </c>
    </row>
    <row r="82" spans="1:2">
      <c r="A82" s="119" t="s">
        <v>50</v>
      </c>
    </row>
    <row r="83" spans="1:2">
      <c r="A83" s="122"/>
    </row>
    <row r="84" spans="1:2" s="142" customFormat="1">
      <c r="A84" s="127" t="s">
        <v>61</v>
      </c>
    </row>
    <row r="85" spans="1:2">
      <c r="A85" s="101" t="s">
        <v>34</v>
      </c>
    </row>
    <row r="86" spans="1:2">
      <c r="A86" s="101" t="s">
        <v>62</v>
      </c>
    </row>
    <row r="87" spans="1:2">
      <c r="A87" s="101"/>
    </row>
    <row r="88" spans="1:2" s="101" customFormat="1">
      <c r="B88" s="101" t="s">
        <v>63</v>
      </c>
    </row>
    <row r="89" spans="1:2" s="101" customFormat="1"/>
    <row r="90" spans="1:2" s="101" customFormat="1">
      <c r="B90" s="101" t="s">
        <v>64</v>
      </c>
    </row>
    <row r="91" spans="1:2" s="101" customFormat="1">
      <c r="B91" s="101" t="s">
        <v>65</v>
      </c>
    </row>
    <row r="92" spans="1:2" s="101" customFormat="1"/>
    <row r="93" spans="1:2" s="101" customFormat="1">
      <c r="B93" s="101" t="s">
        <v>66</v>
      </c>
    </row>
    <row r="94" spans="1:2" s="101" customFormat="1">
      <c r="B94" s="101" t="s">
        <v>67</v>
      </c>
    </row>
    <row r="95" spans="1:2" s="101" customFormat="1"/>
    <row r="96" spans="1:2" s="101" customFormat="1">
      <c r="B96" s="101" t="s">
        <v>68</v>
      </c>
    </row>
    <row r="97" spans="1:15" s="101" customFormat="1">
      <c r="B97" s="101" t="s">
        <v>69</v>
      </c>
    </row>
    <row r="98" spans="1:15" s="101" customFormat="1">
      <c r="B98" s="101" t="s">
        <v>70</v>
      </c>
    </row>
    <row r="99" spans="1:15" s="101" customFormat="1">
      <c r="B99" s="101" t="s">
        <v>71</v>
      </c>
    </row>
    <row r="100" spans="1:15" s="101" customFormat="1">
      <c r="B100" s="101" t="s">
        <v>72</v>
      </c>
    </row>
    <row r="101" spans="1:15" s="101" customFormat="1">
      <c r="B101" s="101" t="s">
        <v>73</v>
      </c>
    </row>
    <row r="102" spans="1:15" s="101" customFormat="1"/>
    <row r="103" spans="1:15" s="101" customFormat="1">
      <c r="B103" s="101" t="s">
        <v>74</v>
      </c>
    </row>
    <row r="104" spans="1:15" s="101" customFormat="1">
      <c r="B104" s="101" t="s">
        <v>75</v>
      </c>
    </row>
    <row r="105" spans="1:15" s="101" customFormat="1"/>
    <row r="106" spans="1:15" s="101" customFormat="1">
      <c r="B106" s="101" t="s">
        <v>76</v>
      </c>
    </row>
    <row r="107" spans="1:15" s="101" customFormat="1"/>
    <row r="108" spans="1:15">
      <c r="A108" s="101" t="s">
        <v>36</v>
      </c>
    </row>
    <row r="109" spans="1:15">
      <c r="A109" s="101" t="s">
        <v>37</v>
      </c>
    </row>
    <row r="110" spans="1:15">
      <c r="A110" s="101" t="s">
        <v>38</v>
      </c>
    </row>
    <row r="111" spans="1:15" ht="22" customHeight="1">
      <c r="A111" s="143" t="s">
        <v>39</v>
      </c>
      <c r="O111" s="91"/>
    </row>
    <row r="112" spans="1:15">
      <c r="A112" s="123" t="s">
        <v>40</v>
      </c>
    </row>
    <row r="113" spans="1:14">
      <c r="A113" s="123" t="s">
        <v>47</v>
      </c>
    </row>
    <row r="114" spans="1:14">
      <c r="A114" s="102" t="s">
        <v>48</v>
      </c>
    </row>
    <row r="115" spans="1:14">
      <c r="A115" s="119" t="s">
        <v>49</v>
      </c>
    </row>
    <row r="116" spans="1:14">
      <c r="A116" s="119" t="s">
        <v>50</v>
      </c>
    </row>
    <row r="117" spans="1:14">
      <c r="A117" s="119"/>
    </row>
    <row r="118" spans="1:14">
      <c r="A118" s="120"/>
    </row>
    <row r="119" spans="1:14">
      <c r="A119" s="121" t="s">
        <v>77</v>
      </c>
    </row>
    <row r="120" spans="1:14">
      <c r="A120" s="119" t="s">
        <v>78</v>
      </c>
    </row>
    <row r="121" spans="1:14">
      <c r="A121" s="119" t="s">
        <v>79</v>
      </c>
    </row>
    <row r="124" spans="1:14">
      <c r="A124" s="97" t="s">
        <v>80</v>
      </c>
      <c r="B124" s="94"/>
      <c r="C124" s="94"/>
      <c r="D124" s="94"/>
      <c r="E124" s="94"/>
      <c r="F124" s="94"/>
      <c r="G124" s="94"/>
      <c r="H124" s="94"/>
      <c r="I124" s="94"/>
      <c r="J124" s="94"/>
      <c r="K124" s="94"/>
      <c r="L124" s="94"/>
      <c r="M124" s="94"/>
      <c r="N124" s="94"/>
    </row>
    <row r="125" spans="1:14">
      <c r="A125" s="100" t="s">
        <v>81</v>
      </c>
    </row>
    <row r="126" spans="1:14">
      <c r="A126" s="101" t="s">
        <v>82</v>
      </c>
    </row>
    <row r="127" spans="1:14">
      <c r="A127" s="101"/>
    </row>
    <row r="128" spans="1:14">
      <c r="A128" s="100" t="s">
        <v>83</v>
      </c>
    </row>
    <row r="129" spans="1:14">
      <c r="A129" s="101" t="s">
        <v>84</v>
      </c>
    </row>
    <row r="130" spans="1:14">
      <c r="A130" s="101" t="s">
        <v>85</v>
      </c>
    </row>
    <row r="131" spans="1:14">
      <c r="A131" s="101"/>
    </row>
    <row r="132" spans="1:14">
      <c r="A132" s="100" t="s">
        <v>86</v>
      </c>
    </row>
    <row r="133" spans="1:14">
      <c r="A133" s="101" t="s">
        <v>87</v>
      </c>
    </row>
    <row r="134" spans="1:14">
      <c r="A134" s="101" t="s">
        <v>88</v>
      </c>
    </row>
    <row r="135" spans="1:14">
      <c r="A135" s="101" t="s">
        <v>89</v>
      </c>
    </row>
    <row r="136" spans="1:14">
      <c r="A136" s="101" t="s">
        <v>90</v>
      </c>
    </row>
    <row r="137" spans="1:14">
      <c r="A137" s="101"/>
    </row>
    <row r="139" spans="1:14">
      <c r="A139" s="97" t="s">
        <v>91</v>
      </c>
      <c r="B139" s="94"/>
      <c r="C139" s="94"/>
      <c r="D139" s="94"/>
      <c r="E139" s="94"/>
      <c r="F139" s="94"/>
      <c r="G139" s="94"/>
      <c r="H139" s="94"/>
      <c r="I139" s="94"/>
      <c r="J139" s="94"/>
      <c r="K139" s="94"/>
      <c r="L139" s="94"/>
      <c r="M139" s="94"/>
      <c r="N139" s="94"/>
    </row>
    <row r="140" spans="1:14">
      <c r="A140" s="100" t="s">
        <v>81</v>
      </c>
    </row>
    <row r="141" spans="1:14">
      <c r="A141" s="101" t="s">
        <v>92</v>
      </c>
    </row>
    <row r="142" spans="1:14">
      <c r="A142" s="101" t="s">
        <v>93</v>
      </c>
    </row>
    <row r="143" spans="1:14">
      <c r="A143" s="101"/>
    </row>
    <row r="144" spans="1:14">
      <c r="A144" s="100" t="s">
        <v>83</v>
      </c>
    </row>
    <row r="145" spans="1:14">
      <c r="A145" s="101" t="s">
        <v>94</v>
      </c>
    </row>
    <row r="146" spans="1:14">
      <c r="A146" s="101"/>
    </row>
    <row r="147" spans="1:14">
      <c r="A147" s="100" t="s">
        <v>86</v>
      </c>
    </row>
    <row r="148" spans="1:14" s="98" customFormat="1">
      <c r="A148" s="102" t="s">
        <v>95</v>
      </c>
    </row>
    <row r="149" spans="1:14">
      <c r="A149" s="101" t="s">
        <v>96</v>
      </c>
    </row>
    <row r="150" spans="1:14">
      <c r="A150" s="101" t="s">
        <v>97</v>
      </c>
    </row>
    <row r="152" spans="1:14">
      <c r="A152" s="100" t="s">
        <v>98</v>
      </c>
    </row>
    <row r="153" spans="1:14">
      <c r="A153" s="103" t="s">
        <v>99</v>
      </c>
    </row>
    <row r="154" spans="1:14">
      <c r="A154" s="103" t="s">
        <v>100</v>
      </c>
    </row>
    <row r="155" spans="1:14">
      <c r="A155" s="101"/>
    </row>
    <row r="157" spans="1:14">
      <c r="A157" s="97" t="s">
        <v>101</v>
      </c>
      <c r="B157" s="94"/>
      <c r="C157" s="94"/>
      <c r="D157" s="94"/>
      <c r="E157" s="94"/>
      <c r="F157" s="94"/>
      <c r="G157" s="94"/>
      <c r="H157" s="94"/>
      <c r="I157" s="94"/>
      <c r="J157" s="94"/>
      <c r="K157" s="94"/>
      <c r="L157" s="94"/>
      <c r="M157" s="94"/>
      <c r="N157" s="94"/>
    </row>
    <row r="158" spans="1:14">
      <c r="A158" s="103" t="s">
        <v>102</v>
      </c>
    </row>
    <row r="159" spans="1:14">
      <c r="A159" s="103" t="s">
        <v>103</v>
      </c>
    </row>
    <row r="160" spans="1:14">
      <c r="A160" s="103" t="s">
        <v>104</v>
      </c>
    </row>
    <row r="161" spans="1:14">
      <c r="A161" s="103" t="s">
        <v>105</v>
      </c>
    </row>
    <row r="162" spans="1:14">
      <c r="A162" s="103" t="s">
        <v>106</v>
      </c>
    </row>
    <row r="163" spans="1:14">
      <c r="A163" s="103"/>
    </row>
    <row r="164" spans="1:14">
      <c r="A164" s="103"/>
    </row>
    <row r="165" spans="1:14">
      <c r="A165" s="97" t="s">
        <v>107</v>
      </c>
      <c r="B165" s="94"/>
      <c r="C165" s="94"/>
      <c r="D165" s="94"/>
      <c r="E165" s="94"/>
      <c r="F165" s="94"/>
      <c r="G165" s="94"/>
      <c r="H165" s="94"/>
      <c r="I165" s="94"/>
      <c r="J165" s="94"/>
      <c r="K165" s="94"/>
      <c r="L165" s="94"/>
      <c r="M165" s="94"/>
      <c r="N165" s="94"/>
    </row>
    <row r="166" spans="1:14">
      <c r="A166" s="101" t="s">
        <v>108</v>
      </c>
    </row>
    <row r="167" spans="1:14">
      <c r="A167" s="101"/>
    </row>
    <row r="168" spans="1:14">
      <c r="A168" s="102" t="s">
        <v>109</v>
      </c>
    </row>
    <row r="169" spans="1:14">
      <c r="A169" s="101" t="s">
        <v>110</v>
      </c>
    </row>
    <row r="170" spans="1:14">
      <c r="A170" s="101" t="s">
        <v>111</v>
      </c>
    </row>
    <row r="171" spans="1:14" ht="22" customHeight="1">
      <c r="A171" s="144" t="s">
        <v>112</v>
      </c>
    </row>
    <row r="172" spans="1:14">
      <c r="A172" s="103" t="s">
        <v>113</v>
      </c>
    </row>
    <row r="173" spans="1:14">
      <c r="A173" s="101" t="s">
        <v>114</v>
      </c>
    </row>
    <row r="174" spans="1:14">
      <c r="A174" s="101"/>
    </row>
    <row r="175" spans="1:14">
      <c r="A175" s="101" t="s">
        <v>115</v>
      </c>
    </row>
    <row r="176" spans="1:14">
      <c r="A176" s="101" t="s">
        <v>116</v>
      </c>
    </row>
    <row r="177" spans="1:1">
      <c r="A177" s="101"/>
    </row>
    <row r="178" spans="1:1">
      <c r="A178" s="102" t="s">
        <v>117</v>
      </c>
    </row>
    <row r="179" spans="1:1">
      <c r="A179" s="95" t="s">
        <v>118</v>
      </c>
    </row>
    <row r="180" spans="1:1">
      <c r="A180" s="95" t="s">
        <v>119</v>
      </c>
    </row>
    <row r="181" spans="1:1">
      <c r="A181" s="95" t="s">
        <v>120</v>
      </c>
    </row>
    <row r="182" spans="1:1">
      <c r="A182" s="95" t="s">
        <v>121</v>
      </c>
    </row>
    <row r="184" spans="1:1">
      <c r="A184" s="102" t="s">
        <v>122</v>
      </c>
    </row>
    <row r="185" spans="1:1">
      <c r="A185" s="95" t="s">
        <v>118</v>
      </c>
    </row>
    <row r="186" spans="1:1">
      <c r="A186" s="95" t="s">
        <v>123</v>
      </c>
    </row>
    <row r="187" spans="1:1">
      <c r="A187" s="95" t="s">
        <v>124</v>
      </c>
    </row>
    <row r="188" spans="1:1">
      <c r="A188" s="95" t="s">
        <v>125</v>
      </c>
    </row>
    <row r="190" spans="1:1">
      <c r="A190" s="101" t="s">
        <v>126</v>
      </c>
    </row>
    <row r="191" spans="1:1">
      <c r="A191" s="101"/>
    </row>
    <row r="192" spans="1:1">
      <c r="A192" s="101"/>
    </row>
    <row r="193" spans="1:14">
      <c r="A193" s="97" t="s">
        <v>127</v>
      </c>
      <c r="B193" s="94"/>
      <c r="C193" s="94"/>
      <c r="D193" s="94"/>
      <c r="E193" s="94"/>
      <c r="F193" s="94"/>
      <c r="G193" s="94"/>
      <c r="H193" s="94"/>
      <c r="I193" s="94"/>
      <c r="J193" s="94"/>
      <c r="K193" s="94"/>
      <c r="L193" s="94"/>
      <c r="M193" s="94"/>
      <c r="N193" s="94"/>
    </row>
    <row r="194" spans="1:14">
      <c r="A194" s="101" t="s">
        <v>128</v>
      </c>
    </row>
    <row r="195" spans="1:14">
      <c r="A195" s="101" t="s">
        <v>129</v>
      </c>
    </row>
    <row r="196" spans="1:14">
      <c r="A196" s="101"/>
    </row>
    <row r="197" spans="1:14">
      <c r="A197" s="100" t="s">
        <v>130</v>
      </c>
    </row>
    <row r="198" spans="1:14">
      <c r="A198" s="101" t="s">
        <v>131</v>
      </c>
    </row>
    <row r="199" spans="1:14">
      <c r="A199" s="101" t="s">
        <v>132</v>
      </c>
    </row>
    <row r="200" spans="1:14">
      <c r="A200" s="101" t="s">
        <v>133</v>
      </c>
    </row>
    <row r="203" spans="1:14">
      <c r="A203" s="97" t="s">
        <v>134</v>
      </c>
      <c r="B203" s="94"/>
      <c r="C203" s="94"/>
      <c r="D203" s="94"/>
      <c r="E203" s="94"/>
      <c r="F203" s="94"/>
      <c r="G203" s="94"/>
      <c r="H203" s="94"/>
      <c r="I203" s="94"/>
      <c r="J203" s="94"/>
      <c r="K203" s="94"/>
      <c r="L203" s="94"/>
      <c r="M203" s="94"/>
      <c r="N203" s="94"/>
    </row>
    <row r="204" spans="1:14">
      <c r="A204" s="100" t="s">
        <v>130</v>
      </c>
    </row>
    <row r="205" spans="1:14">
      <c r="A205" s="101" t="s">
        <v>135</v>
      </c>
    </row>
    <row r="206" spans="1:14">
      <c r="A206" s="101"/>
    </row>
    <row r="207" spans="1:14">
      <c r="A207" s="100" t="s">
        <v>136</v>
      </c>
    </row>
    <row r="208" spans="1:14">
      <c r="A208" s="101" t="s">
        <v>137</v>
      </c>
    </row>
    <row r="209" spans="1:2" s="119" customFormat="1">
      <c r="A209" s="125"/>
    </row>
    <row r="210" spans="1:2">
      <c r="A210" s="101"/>
    </row>
    <row r="211" spans="1:2">
      <c r="A211" s="100" t="s">
        <v>138</v>
      </c>
    </row>
    <row r="212" spans="1:2">
      <c r="A212" s="101"/>
    </row>
    <row r="213" spans="1:2">
      <c r="A213" s="127" t="s">
        <v>139</v>
      </c>
    </row>
    <row r="214" spans="1:2">
      <c r="A214" s="101" t="s">
        <v>140</v>
      </c>
    </row>
    <row r="215" spans="1:2">
      <c r="A215" s="101"/>
    </row>
    <row r="216" spans="1:2">
      <c r="A216" s="127" t="s">
        <v>141</v>
      </c>
    </row>
    <row r="217" spans="1:2">
      <c r="A217" s="102" t="s">
        <v>142</v>
      </c>
    </row>
    <row r="218" spans="1:2">
      <c r="A218" s="128" t="s">
        <v>143</v>
      </c>
      <c r="B218" s="103" t="s">
        <v>144</v>
      </c>
    </row>
    <row r="219" spans="1:2">
      <c r="B219" s="103"/>
    </row>
    <row r="220" spans="1:2">
      <c r="A220" s="101" t="s">
        <v>145</v>
      </c>
    </row>
    <row r="221" spans="1:2">
      <c r="A221" s="103" t="s">
        <v>143</v>
      </c>
      <c r="B221" s="103" t="s">
        <v>146</v>
      </c>
    </row>
    <row r="222" spans="1:2">
      <c r="A222" s="103"/>
      <c r="B222" s="103" t="s">
        <v>147</v>
      </c>
    </row>
    <row r="223" spans="1:2">
      <c r="A223" s="103" t="s">
        <v>143</v>
      </c>
      <c r="B223" s="103" t="s">
        <v>148</v>
      </c>
    </row>
    <row r="224" spans="1:2">
      <c r="A224" s="103"/>
      <c r="B224" s="103" t="s">
        <v>149</v>
      </c>
    </row>
    <row r="225" spans="1:2">
      <c r="A225" s="100"/>
    </row>
    <row r="226" spans="1:2">
      <c r="A226" s="127" t="s">
        <v>150</v>
      </c>
    </row>
    <row r="227" spans="1:2">
      <c r="A227" s="103" t="s">
        <v>151</v>
      </c>
    </row>
    <row r="228" spans="1:2">
      <c r="A228" s="103" t="s">
        <v>152</v>
      </c>
    </row>
    <row r="229" spans="1:2" ht="7" customHeight="1">
      <c r="A229" s="127"/>
    </row>
    <row r="230" spans="1:2">
      <c r="A230" s="103" t="s">
        <v>143</v>
      </c>
      <c r="B230" s="95" t="s">
        <v>153</v>
      </c>
    </row>
    <row r="231" spans="1:2">
      <c r="A231" s="103" t="s">
        <v>143</v>
      </c>
      <c r="B231" s="95" t="s">
        <v>154</v>
      </c>
    </row>
    <row r="232" spans="1:2">
      <c r="A232" s="103" t="s">
        <v>143</v>
      </c>
      <c r="B232" s="95" t="s">
        <v>155</v>
      </c>
    </row>
    <row r="233" spans="1:2">
      <c r="A233" s="103"/>
    </row>
    <row r="234" spans="1:2">
      <c r="A234" s="103" t="s">
        <v>156</v>
      </c>
    </row>
    <row r="235" spans="1:2" ht="7" customHeight="1">
      <c r="A235" s="127"/>
    </row>
    <row r="236" spans="1:2">
      <c r="A236" s="103" t="s">
        <v>143</v>
      </c>
      <c r="B236" s="95" t="s">
        <v>157</v>
      </c>
    </row>
    <row r="237" spans="1:2">
      <c r="A237" s="103"/>
      <c r="B237" s="103" t="s">
        <v>158</v>
      </c>
    </row>
    <row r="238" spans="1:2">
      <c r="A238" s="103" t="s">
        <v>143</v>
      </c>
      <c r="B238" s="95" t="s">
        <v>159</v>
      </c>
    </row>
    <row r="239" spans="1:2">
      <c r="A239" s="103"/>
      <c r="B239" s="95" t="s">
        <v>158</v>
      </c>
    </row>
    <row r="240" spans="1:2">
      <c r="A240" s="103" t="s">
        <v>143</v>
      </c>
      <c r="B240" s="95" t="s">
        <v>160</v>
      </c>
    </row>
    <row r="241" spans="1:2">
      <c r="A241" s="103"/>
      <c r="B241" s="95" t="s">
        <v>158</v>
      </c>
    </row>
    <row r="242" spans="1:2">
      <c r="A242" s="103" t="s">
        <v>161</v>
      </c>
    </row>
    <row r="243" spans="1:2">
      <c r="A243" s="103"/>
    </row>
    <row r="244" spans="1:2">
      <c r="A244" s="100" t="s">
        <v>162</v>
      </c>
    </row>
    <row r="245" spans="1:2">
      <c r="A245" s="101" t="s">
        <v>163</v>
      </c>
    </row>
    <row r="246" spans="1:2">
      <c r="A246" s="95" t="s">
        <v>164</v>
      </c>
    </row>
    <row r="247" spans="1:2">
      <c r="A247" s="95" t="s">
        <v>165</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zoomScale="160" zoomScaleNormal="160" workbookViewId="0">
      <selection activeCell="B5" sqref="B5:B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ht="13" customHeight="1">
      <c r="A4" s="17"/>
      <c r="B4" s="18"/>
      <c r="C4" s="88"/>
      <c r="D4" s="20"/>
      <c r="E4" s="21"/>
      <c r="F4" s="22"/>
    </row>
    <row r="5" spans="1:8" ht="13" customHeight="1">
      <c r="A5" s="17" t="s">
        <v>435</v>
      </c>
      <c r="B5" s="18">
        <v>115</v>
      </c>
      <c r="C5" s="88">
        <f>1964-(4*42)</f>
        <v>1796</v>
      </c>
      <c r="D5" s="20">
        <f>+B5*C5</f>
        <v>206540</v>
      </c>
      <c r="E5" s="21">
        <f>+D5/12</f>
        <v>17211.666666666668</v>
      </c>
      <c r="F5" s="22">
        <f>+B5*8.4</f>
        <v>966</v>
      </c>
      <c r="G5" s="7" t="s">
        <v>436</v>
      </c>
    </row>
    <row r="6" spans="1:8" ht="14" customHeight="1">
      <c r="A6" s="17" t="s">
        <v>437</v>
      </c>
      <c r="B6" s="18">
        <v>75</v>
      </c>
      <c r="C6" s="88">
        <v>1964</v>
      </c>
      <c r="D6" s="20">
        <f t="shared" ref="D6:D8" si="0">+B6*C6</f>
        <v>147300</v>
      </c>
      <c r="E6" s="21">
        <f t="shared" ref="E6:E8" si="1">+D6/12</f>
        <v>12275</v>
      </c>
      <c r="F6" s="22">
        <f t="shared" ref="F6:F8" si="2">+B6*8.4</f>
        <v>630</v>
      </c>
    </row>
    <row r="7" spans="1:8">
      <c r="A7" s="17" t="s">
        <v>438</v>
      </c>
      <c r="B7" s="18">
        <v>55</v>
      </c>
      <c r="C7" s="88">
        <v>1964</v>
      </c>
      <c r="D7" s="20">
        <f t="shared" si="0"/>
        <v>108020</v>
      </c>
      <c r="E7" s="21">
        <f t="shared" si="1"/>
        <v>9001.6666666666661</v>
      </c>
      <c r="F7" s="22">
        <f t="shared" si="2"/>
        <v>462</v>
      </c>
      <c r="H7" s="20"/>
    </row>
    <row r="8" spans="1:8">
      <c r="A8" s="23" t="s">
        <v>439</v>
      </c>
      <c r="B8" s="24">
        <v>75</v>
      </c>
      <c r="C8" s="89">
        <v>1964</v>
      </c>
      <c r="D8" s="26">
        <f t="shared" si="0"/>
        <v>147300</v>
      </c>
      <c r="E8" s="27">
        <f t="shared" si="1"/>
        <v>12275</v>
      </c>
      <c r="F8" s="28">
        <f t="shared" si="2"/>
        <v>630</v>
      </c>
      <c r="H8" s="20"/>
    </row>
    <row r="9" spans="1:8">
      <c r="F9" s="22"/>
      <c r="G9" s="22"/>
    </row>
    <row r="10" spans="1:8" ht="16">
      <c r="A10" s="53" t="s">
        <v>440</v>
      </c>
      <c r="B10" s="53"/>
      <c r="C10" s="54"/>
      <c r="D10" s="54"/>
      <c r="E10" s="54"/>
    </row>
    <row r="11" spans="1:8" ht="16">
      <c r="A11" s="55" t="s">
        <v>441</v>
      </c>
      <c r="B11" s="53"/>
      <c r="C11" s="54"/>
      <c r="D11" s="54"/>
      <c r="E11" s="54"/>
    </row>
    <row r="12" spans="1:8" ht="16">
      <c r="A12" s="55" t="s">
        <v>442</v>
      </c>
      <c r="B12" s="53"/>
      <c r="C12" s="54"/>
      <c r="D12" s="54"/>
      <c r="E12" s="54"/>
    </row>
    <row r="13" spans="1:8" ht="16">
      <c r="A13" s="55" t="s">
        <v>443</v>
      </c>
      <c r="B13" s="53"/>
      <c r="C13" s="54"/>
      <c r="D13" s="54"/>
      <c r="E13" s="54"/>
    </row>
    <row r="14" spans="1:8" ht="16">
      <c r="A14" s="55" t="s">
        <v>444</v>
      </c>
      <c r="B14" s="53"/>
      <c r="C14" s="54"/>
      <c r="D14" s="54"/>
      <c r="E14" s="54"/>
    </row>
    <row r="15" spans="1:8" ht="16">
      <c r="A15" s="55" t="s">
        <v>445</v>
      </c>
      <c r="B15" s="53"/>
      <c r="C15" s="54"/>
      <c r="D15" s="54"/>
      <c r="E15" s="54"/>
    </row>
    <row r="16" spans="1:8" ht="16">
      <c r="A16" s="55" t="s">
        <v>446</v>
      </c>
      <c r="B16" s="53"/>
      <c r="C16" s="54"/>
      <c r="D16" s="54"/>
      <c r="E16" s="54"/>
    </row>
    <row r="17" spans="1:5" ht="16">
      <c r="A17" s="53"/>
      <c r="B17" s="53"/>
      <c r="C17" s="54"/>
      <c r="D17" s="54"/>
      <c r="E17" s="54"/>
    </row>
    <row r="18" spans="1:5">
      <c r="A18" s="362" t="s">
        <v>447</v>
      </c>
      <c r="B18" s="362"/>
      <c r="C18" s="362"/>
      <c r="D18" s="362"/>
      <c r="E18" s="362"/>
    </row>
    <row r="21" spans="1:5">
      <c r="A21" s="92" t="s">
        <v>448</v>
      </c>
    </row>
    <row r="23" spans="1:5">
      <c r="A23" s="93">
        <v>42</v>
      </c>
      <c r="B23" s="93" t="s">
        <v>449</v>
      </c>
    </row>
    <row r="24" spans="1:5">
      <c r="A24" s="93">
        <v>52</v>
      </c>
      <c r="B24" s="93" t="s">
        <v>450</v>
      </c>
    </row>
    <row r="25" spans="1:5">
      <c r="A25" s="93">
        <v>5</v>
      </c>
      <c r="B25" s="93" t="s">
        <v>451</v>
      </c>
    </row>
    <row r="26" spans="1:5">
      <c r="A26" s="93">
        <v>10</v>
      </c>
      <c r="B26" s="93" t="s">
        <v>452</v>
      </c>
    </row>
    <row r="28" spans="1:5">
      <c r="A28" s="7">
        <f>A23*(A24-A25)-A26</f>
        <v>1964</v>
      </c>
      <c r="B28" s="7" t="s">
        <v>453</v>
      </c>
    </row>
  </sheetData>
  <mergeCells count="1">
    <mergeCell ref="A18:E18"/>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c r="A4" s="17"/>
      <c r="B4" s="18"/>
      <c r="C4" s="19"/>
      <c r="D4" s="20"/>
      <c r="E4" s="21"/>
      <c r="F4" s="22"/>
    </row>
    <row r="5" spans="1:8">
      <c r="A5" s="17" t="s">
        <v>399</v>
      </c>
      <c r="B5" s="18">
        <v>120</v>
      </c>
      <c r="C5" s="19">
        <v>1705</v>
      </c>
      <c r="D5" s="20">
        <f>+B5*C5</f>
        <v>204600</v>
      </c>
      <c r="E5" s="21">
        <f>+D5/12</f>
        <v>17050</v>
      </c>
      <c r="F5" s="22">
        <f>+B5*8.4</f>
        <v>1008</v>
      </c>
    </row>
    <row r="6" spans="1:8">
      <c r="A6" s="17" t="s">
        <v>400</v>
      </c>
      <c r="B6" s="18">
        <v>100</v>
      </c>
      <c r="C6" s="19">
        <v>1705</v>
      </c>
      <c r="D6" s="20">
        <f t="shared" ref="D6:D13" si="0">+B6*C6</f>
        <v>170500</v>
      </c>
      <c r="E6" s="21">
        <f t="shared" ref="E6:E13" si="1">+D6/12</f>
        <v>14208.333333333334</v>
      </c>
      <c r="F6" s="22">
        <f t="shared" ref="F6:F13" si="2">+B6*8.4</f>
        <v>840</v>
      </c>
    </row>
    <row r="7" spans="1:8">
      <c r="A7" s="17" t="s">
        <v>401</v>
      </c>
      <c r="B7" s="18">
        <v>65</v>
      </c>
      <c r="C7" s="19">
        <v>1850</v>
      </c>
      <c r="D7" s="20">
        <f t="shared" si="0"/>
        <v>120250</v>
      </c>
      <c r="E7" s="21">
        <f t="shared" si="1"/>
        <v>10020.833333333334</v>
      </c>
      <c r="F7" s="22">
        <f t="shared" si="2"/>
        <v>546</v>
      </c>
      <c r="H7" s="20"/>
    </row>
    <row r="8" spans="1:8">
      <c r="A8" s="17" t="s">
        <v>454</v>
      </c>
      <c r="B8" s="18">
        <v>55</v>
      </c>
      <c r="C8" s="19">
        <v>1850</v>
      </c>
      <c r="D8" s="20">
        <f t="shared" si="0"/>
        <v>101750</v>
      </c>
      <c r="E8" s="21">
        <f t="shared" si="1"/>
        <v>8479.1666666666661</v>
      </c>
      <c r="F8" s="22">
        <f t="shared" si="2"/>
        <v>462</v>
      </c>
      <c r="H8" s="20"/>
    </row>
    <row r="9" spans="1:8">
      <c r="A9" s="17" t="s">
        <v>455</v>
      </c>
      <c r="B9" s="18">
        <v>100</v>
      </c>
      <c r="C9" s="19">
        <v>1850</v>
      </c>
      <c r="D9" s="20">
        <f t="shared" si="0"/>
        <v>185000</v>
      </c>
      <c r="E9" s="21">
        <f t="shared" si="1"/>
        <v>15416.666666666666</v>
      </c>
      <c r="F9" s="22">
        <f t="shared" si="2"/>
        <v>840</v>
      </c>
      <c r="H9" s="20"/>
    </row>
    <row r="10" spans="1:8">
      <c r="A10" s="17" t="s">
        <v>456</v>
      </c>
      <c r="B10" s="18">
        <v>65</v>
      </c>
      <c r="C10" s="19">
        <v>1850</v>
      </c>
      <c r="D10" s="20">
        <f t="shared" si="0"/>
        <v>120250</v>
      </c>
      <c r="E10" s="21">
        <f t="shared" si="1"/>
        <v>10020.833333333334</v>
      </c>
      <c r="F10" s="22">
        <f t="shared" si="2"/>
        <v>546</v>
      </c>
      <c r="H10" s="20"/>
    </row>
    <row r="11" spans="1:8">
      <c r="A11" s="17" t="s">
        <v>457</v>
      </c>
      <c r="B11" s="18">
        <v>55</v>
      </c>
      <c r="C11" s="19">
        <v>1850</v>
      </c>
      <c r="D11" s="20">
        <f t="shared" si="0"/>
        <v>101750</v>
      </c>
      <c r="E11" s="21">
        <f t="shared" si="1"/>
        <v>8479.1666666666661</v>
      </c>
      <c r="F11" s="22">
        <f t="shared" si="2"/>
        <v>462</v>
      </c>
      <c r="H11" s="20"/>
    </row>
    <row r="12" spans="1:8">
      <c r="A12" s="17" t="s">
        <v>458</v>
      </c>
      <c r="B12" s="18">
        <v>40</v>
      </c>
      <c r="C12" s="19">
        <v>1850</v>
      </c>
      <c r="D12" s="20">
        <f t="shared" si="0"/>
        <v>74000</v>
      </c>
      <c r="E12" s="21">
        <f t="shared" si="1"/>
        <v>6166.666666666667</v>
      </c>
      <c r="F12" s="22">
        <f t="shared" si="2"/>
        <v>336</v>
      </c>
      <c r="H12" s="20"/>
    </row>
    <row r="13" spans="1:8">
      <c r="A13" s="23" t="s">
        <v>459</v>
      </c>
      <c r="B13" s="24">
        <v>15</v>
      </c>
      <c r="C13" s="25">
        <v>1850</v>
      </c>
      <c r="D13" s="26">
        <f t="shared" si="0"/>
        <v>27750</v>
      </c>
      <c r="E13" s="27">
        <f t="shared" si="1"/>
        <v>2312.5</v>
      </c>
      <c r="F13" s="28">
        <f t="shared" si="2"/>
        <v>126</v>
      </c>
      <c r="H13" s="20"/>
    </row>
    <row r="14" spans="1:8">
      <c r="F14" s="22"/>
      <c r="G14" s="22"/>
    </row>
    <row r="15" spans="1:8">
      <c r="A15" s="29" t="s">
        <v>404</v>
      </c>
      <c r="B15" s="30"/>
      <c r="C15" s="30" t="s">
        <v>405</v>
      </c>
      <c r="D15" s="31"/>
      <c r="E15" s="8"/>
      <c r="F15" s="8"/>
      <c r="G15" s="32"/>
    </row>
    <row r="16" spans="1:8">
      <c r="A16" s="33"/>
      <c r="B16" s="34"/>
      <c r="C16" s="34" t="s">
        <v>406</v>
      </c>
      <c r="D16" s="35"/>
      <c r="G16" s="36"/>
    </row>
    <row r="17" spans="1:7">
      <c r="A17" s="37"/>
      <c r="B17" s="38"/>
      <c r="C17" s="38" t="s">
        <v>407</v>
      </c>
      <c r="D17" s="39"/>
      <c r="E17" s="40"/>
      <c r="F17" s="40"/>
      <c r="G17" s="41"/>
    </row>
    <row r="18" spans="1:7">
      <c r="A18" s="42"/>
      <c r="B18" s="42"/>
      <c r="C18" s="35"/>
      <c r="D18" s="35"/>
    </row>
    <row r="19" spans="1:7">
      <c r="A19" s="29" t="s">
        <v>408</v>
      </c>
      <c r="B19" s="30"/>
      <c r="C19" s="30" t="s">
        <v>409</v>
      </c>
      <c r="D19" s="31"/>
      <c r="E19" s="8"/>
      <c r="F19" s="8"/>
      <c r="G19" s="32"/>
    </row>
    <row r="20" spans="1:7">
      <c r="A20" s="33"/>
      <c r="B20" s="34"/>
      <c r="C20" s="34" t="s">
        <v>410</v>
      </c>
      <c r="D20" s="35"/>
      <c r="G20" s="36"/>
    </row>
    <row r="21" spans="1:7">
      <c r="A21" s="33"/>
      <c r="B21" s="34"/>
      <c r="C21" s="34" t="s">
        <v>411</v>
      </c>
      <c r="D21" s="35"/>
      <c r="G21" s="36"/>
    </row>
    <row r="22" spans="1:7">
      <c r="A22" s="33"/>
      <c r="B22" s="34"/>
      <c r="C22" s="34" t="s">
        <v>412</v>
      </c>
      <c r="D22" s="35"/>
      <c r="G22" s="36"/>
    </row>
    <row r="23" spans="1:7">
      <c r="A23" s="37"/>
      <c r="B23" s="38"/>
      <c r="C23" s="38" t="s">
        <v>413</v>
      </c>
      <c r="D23" s="39"/>
      <c r="E23" s="40"/>
      <c r="F23" s="40"/>
      <c r="G23" s="41"/>
    </row>
    <row r="24" spans="1:7">
      <c r="A24" s="42"/>
      <c r="B24" s="42"/>
      <c r="C24" s="35"/>
      <c r="D24" s="35"/>
    </row>
    <row r="25" spans="1:7">
      <c r="A25" s="43" t="s">
        <v>414</v>
      </c>
      <c r="B25" s="44"/>
      <c r="C25" s="44" t="s">
        <v>415</v>
      </c>
      <c r="D25" s="45"/>
      <c r="E25" s="9"/>
      <c r="F25" s="9"/>
      <c r="G25" s="46"/>
    </row>
    <row r="27" spans="1:7">
      <c r="A27" s="10" t="s">
        <v>416</v>
      </c>
    </row>
    <row r="28" spans="1:7">
      <c r="A28" s="7" t="s">
        <v>417</v>
      </c>
    </row>
    <row r="29" spans="1:7">
      <c r="A29" s="7" t="s">
        <v>418</v>
      </c>
    </row>
    <row r="30" spans="1:7">
      <c r="A30" s="7" t="s">
        <v>419</v>
      </c>
    </row>
    <row r="31" spans="1:7">
      <c r="A31" s="7" t="s">
        <v>420</v>
      </c>
    </row>
    <row r="35" spans="1:1">
      <c r="A35" s="10" t="s">
        <v>421</v>
      </c>
    </row>
    <row r="36" spans="1:1">
      <c r="A36" s="7">
        <v>1</v>
      </c>
    </row>
    <row r="37" spans="1:1">
      <c r="A37" s="7">
        <v>1.5</v>
      </c>
    </row>
    <row r="38" spans="1:1">
      <c r="A38" s="7">
        <v>1.8</v>
      </c>
    </row>
    <row r="39" spans="1:1">
      <c r="A39" s="7">
        <v>2</v>
      </c>
    </row>
    <row r="40" spans="1:1">
      <c r="A40" s="7">
        <v>2.1</v>
      </c>
    </row>
    <row r="41" spans="1:1">
      <c r="A41" s="7">
        <v>2.2000000000000002</v>
      </c>
    </row>
    <row r="42" spans="1:1">
      <c r="A42" s="7">
        <v>2.2999999999999998</v>
      </c>
    </row>
  </sheetData>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375</v>
      </c>
      <c r="B1" s="12" t="s">
        <v>390</v>
      </c>
      <c r="C1" s="12" t="s">
        <v>391</v>
      </c>
      <c r="D1" s="12" t="s">
        <v>392</v>
      </c>
      <c r="E1" s="12" t="s">
        <v>393</v>
      </c>
      <c r="F1" s="12" t="s">
        <v>394</v>
      </c>
    </row>
    <row r="2" spans="1:8" ht="15">
      <c r="A2" s="13"/>
      <c r="B2" s="14" t="s">
        <v>395</v>
      </c>
      <c r="C2" s="14" t="s">
        <v>396</v>
      </c>
      <c r="D2" s="14"/>
      <c r="E2" s="14"/>
    </row>
    <row r="3" spans="1:8" ht="15">
      <c r="A3" s="15"/>
      <c r="B3" s="16" t="s">
        <v>397</v>
      </c>
      <c r="C3" s="16" t="s">
        <v>398</v>
      </c>
      <c r="D3" s="16" t="s">
        <v>398</v>
      </c>
      <c r="E3" s="16" t="s">
        <v>398</v>
      </c>
      <c r="F3" s="16" t="s">
        <v>398</v>
      </c>
    </row>
    <row r="4" spans="1:8">
      <c r="A4" s="17"/>
      <c r="B4" s="18"/>
      <c r="C4" s="19"/>
      <c r="D4" s="20"/>
      <c r="E4" s="21"/>
      <c r="F4" s="22"/>
    </row>
    <row r="5" spans="1:8">
      <c r="A5" s="17" t="s">
        <v>399</v>
      </c>
      <c r="B5" s="18">
        <v>90</v>
      </c>
      <c r="C5" s="19">
        <v>1900</v>
      </c>
      <c r="D5" s="20">
        <f>+B5*C5</f>
        <v>171000</v>
      </c>
      <c r="E5" s="21">
        <f>+D5/12</f>
        <v>14250</v>
      </c>
      <c r="F5" s="22">
        <f>+B5*8.4</f>
        <v>756</v>
      </c>
    </row>
    <row r="6" spans="1:8">
      <c r="A6" s="17" t="s">
        <v>400</v>
      </c>
      <c r="B6" s="18">
        <v>90</v>
      </c>
      <c r="C6" s="19">
        <v>1900</v>
      </c>
      <c r="D6" s="20">
        <f t="shared" ref="D6:D9" si="0">+B6*C6</f>
        <v>171000</v>
      </c>
      <c r="E6" s="21">
        <f t="shared" ref="E6:E9" si="1">+D6/12</f>
        <v>14250</v>
      </c>
      <c r="F6" s="22">
        <f t="shared" ref="F6:F9" si="2">+B6*8.4</f>
        <v>756</v>
      </c>
    </row>
    <row r="7" spans="1:8">
      <c r="A7" s="17" t="s">
        <v>401</v>
      </c>
      <c r="B7" s="18">
        <v>70</v>
      </c>
      <c r="C7" s="19">
        <v>1900</v>
      </c>
      <c r="D7" s="20">
        <f t="shared" si="0"/>
        <v>133000</v>
      </c>
      <c r="E7" s="21">
        <f t="shared" si="1"/>
        <v>11083.333333333334</v>
      </c>
      <c r="F7" s="22">
        <f t="shared" si="2"/>
        <v>588</v>
      </c>
      <c r="H7" s="20"/>
    </row>
    <row r="8" spans="1:8">
      <c r="A8" s="17" t="s">
        <v>402</v>
      </c>
      <c r="B8" s="18">
        <v>40</v>
      </c>
      <c r="C8" s="19">
        <v>1900</v>
      </c>
      <c r="D8" s="20">
        <f t="shared" si="0"/>
        <v>76000</v>
      </c>
      <c r="E8" s="21">
        <f t="shared" si="1"/>
        <v>6333.333333333333</v>
      </c>
      <c r="F8" s="22">
        <f t="shared" si="2"/>
        <v>336</v>
      </c>
      <c r="H8" s="20"/>
    </row>
    <row r="9" spans="1:8">
      <c r="A9" s="23" t="s">
        <v>403</v>
      </c>
      <c r="B9" s="24">
        <v>55</v>
      </c>
      <c r="C9" s="25">
        <v>1900</v>
      </c>
      <c r="D9" s="26">
        <f t="shared" si="0"/>
        <v>104500</v>
      </c>
      <c r="E9" s="27">
        <f t="shared" si="1"/>
        <v>8708.3333333333339</v>
      </c>
      <c r="F9" s="28">
        <f t="shared" si="2"/>
        <v>462</v>
      </c>
      <c r="H9" s="20"/>
    </row>
    <row r="10" spans="1:8">
      <c r="F10" s="22"/>
      <c r="G10" s="22"/>
    </row>
    <row r="11" spans="1:8">
      <c r="A11" s="29" t="s">
        <v>404</v>
      </c>
      <c r="B11" s="30"/>
      <c r="C11" s="30" t="s">
        <v>405</v>
      </c>
      <c r="D11" s="31"/>
      <c r="E11" s="8"/>
      <c r="F11" s="8"/>
      <c r="G11" s="32"/>
    </row>
    <row r="12" spans="1:8">
      <c r="A12" s="33"/>
      <c r="B12" s="34"/>
      <c r="C12" s="34" t="s">
        <v>406</v>
      </c>
      <c r="D12" s="35"/>
      <c r="G12" s="36"/>
    </row>
    <row r="13" spans="1:8">
      <c r="A13" s="37"/>
      <c r="B13" s="38"/>
      <c r="C13" s="38" t="s">
        <v>407</v>
      </c>
      <c r="D13" s="39"/>
      <c r="E13" s="40"/>
      <c r="F13" s="40"/>
      <c r="G13" s="41"/>
    </row>
    <row r="14" spans="1:8">
      <c r="A14" s="42"/>
      <c r="B14" s="42"/>
      <c r="C14" s="35"/>
      <c r="D14" s="35"/>
    </row>
    <row r="15" spans="1:8">
      <c r="A15" s="29" t="s">
        <v>408</v>
      </c>
      <c r="B15" s="30"/>
      <c r="C15" s="30" t="s">
        <v>409</v>
      </c>
      <c r="D15" s="31"/>
      <c r="E15" s="8"/>
      <c r="F15" s="8"/>
      <c r="G15" s="32"/>
    </row>
    <row r="16" spans="1:8">
      <c r="A16" s="33"/>
      <c r="B16" s="34"/>
      <c r="C16" s="34" t="s">
        <v>410</v>
      </c>
      <c r="D16" s="35"/>
      <c r="G16" s="36"/>
    </row>
    <row r="17" spans="1:7">
      <c r="A17" s="33"/>
      <c r="B17" s="34"/>
      <c r="C17" s="34" t="s">
        <v>411</v>
      </c>
      <c r="D17" s="35"/>
      <c r="G17" s="36"/>
    </row>
    <row r="18" spans="1:7">
      <c r="A18" s="33"/>
      <c r="B18" s="34"/>
      <c r="C18" s="34" t="s">
        <v>412</v>
      </c>
      <c r="D18" s="35"/>
      <c r="G18" s="36"/>
    </row>
    <row r="19" spans="1:7">
      <c r="A19" s="37"/>
      <c r="B19" s="38"/>
      <c r="C19" s="38" t="s">
        <v>413</v>
      </c>
      <c r="D19" s="39"/>
      <c r="E19" s="40"/>
      <c r="F19" s="40"/>
      <c r="G19" s="41"/>
    </row>
    <row r="20" spans="1:7">
      <c r="A20" s="42"/>
      <c r="B20" s="42"/>
      <c r="C20" s="35"/>
      <c r="D20" s="35"/>
    </row>
    <row r="21" spans="1:7">
      <c r="A21" s="43" t="s">
        <v>414</v>
      </c>
      <c r="B21" s="44"/>
      <c r="C21" s="44" t="s">
        <v>415</v>
      </c>
      <c r="D21" s="45"/>
      <c r="E21" s="9"/>
      <c r="F21" s="9"/>
      <c r="G21" s="46"/>
    </row>
    <row r="23" spans="1:7">
      <c r="A23" s="10" t="s">
        <v>416</v>
      </c>
    </row>
    <row r="24" spans="1:7">
      <c r="A24" s="7" t="s">
        <v>417</v>
      </c>
    </row>
    <row r="25" spans="1:7">
      <c r="A25" s="7" t="s">
        <v>418</v>
      </c>
    </row>
    <row r="26" spans="1:7">
      <c r="A26" s="7" t="s">
        <v>419</v>
      </c>
    </row>
    <row r="27" spans="1:7">
      <c r="A27" s="7" t="s">
        <v>420</v>
      </c>
    </row>
    <row r="31" spans="1:7">
      <c r="A31" s="10" t="s">
        <v>421</v>
      </c>
    </row>
    <row r="32" spans="1:7">
      <c r="A32" s="7">
        <v>1</v>
      </c>
    </row>
    <row r="33" spans="1:1">
      <c r="A33" s="7">
        <v>1.5</v>
      </c>
    </row>
    <row r="34" spans="1:1">
      <c r="A34" s="7">
        <v>1.8</v>
      </c>
    </row>
    <row r="35" spans="1:1">
      <c r="A35" s="7">
        <v>2</v>
      </c>
    </row>
    <row r="36" spans="1:1">
      <c r="A36" s="7">
        <v>2.1</v>
      </c>
    </row>
    <row r="37" spans="1:1">
      <c r="A37" s="7">
        <v>2.2000000000000002</v>
      </c>
    </row>
    <row r="38" spans="1:1">
      <c r="A38" s="7">
        <v>2.2999999999999998</v>
      </c>
    </row>
  </sheetData>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ColWidth="10.83203125" defaultRowHeight="16"/>
  <cols>
    <col min="1" max="1" width="1.6640625" style="53" customWidth="1"/>
    <col min="2" max="2" width="31.6640625" style="53" customWidth="1"/>
    <col min="3" max="3" width="11.33203125" style="53" bestFit="1" customWidth="1"/>
    <col min="4" max="6" width="14.33203125" style="54" customWidth="1"/>
    <col min="7" max="7" width="7.6640625" style="54" customWidth="1"/>
    <col min="8" max="9" width="14.33203125" style="54" customWidth="1"/>
    <col min="10" max="16384" width="10.83203125" style="53"/>
  </cols>
  <sheetData>
    <row r="1" spans="2:9" s="48" customFormat="1" ht="18">
      <c r="B1" s="47" t="s">
        <v>460</v>
      </c>
      <c r="C1" s="47"/>
      <c r="D1" s="47"/>
      <c r="E1" s="47"/>
      <c r="G1" s="47"/>
      <c r="H1" s="49" t="s">
        <v>461</v>
      </c>
    </row>
    <row r="2" spans="2:9" s="48" customFormat="1">
      <c r="B2" s="50" t="s">
        <v>462</v>
      </c>
      <c r="D2" s="51"/>
      <c r="E2" s="51"/>
      <c r="F2" s="51"/>
      <c r="G2" s="51"/>
      <c r="H2" s="52" t="s">
        <v>463</v>
      </c>
      <c r="I2" s="51"/>
    </row>
    <row r="4" spans="2:9">
      <c r="B4" s="53" t="s">
        <v>440</v>
      </c>
    </row>
    <row r="5" spans="2:9">
      <c r="B5" s="55" t="s">
        <v>441</v>
      </c>
    </row>
    <row r="6" spans="2:9">
      <c r="B6" s="55" t="s">
        <v>442</v>
      </c>
    </row>
    <row r="7" spans="2:9">
      <c r="B7" s="55" t="s">
        <v>443</v>
      </c>
    </row>
    <row r="8" spans="2:9">
      <c r="B8" s="55" t="s">
        <v>444</v>
      </c>
    </row>
    <row r="9" spans="2:9">
      <c r="B9" s="55" t="s">
        <v>445</v>
      </c>
    </row>
    <row r="10" spans="2:9">
      <c r="B10" s="55" t="s">
        <v>446</v>
      </c>
    </row>
    <row r="12" spans="2:9" s="57" customFormat="1" ht="24.5" customHeight="1">
      <c r="B12" s="362" t="s">
        <v>447</v>
      </c>
      <c r="C12" s="362"/>
      <c r="D12" s="362"/>
      <c r="E12" s="362"/>
      <c r="F12" s="362"/>
      <c r="G12" s="56"/>
      <c r="H12" s="56"/>
      <c r="I12" s="56"/>
    </row>
    <row r="13" spans="2:9" ht="25.25" customHeight="1" thickBot="1"/>
    <row r="14" spans="2:9" s="63" customFormat="1" ht="35" customHeight="1" thickBot="1">
      <c r="B14" s="58" t="s">
        <v>464</v>
      </c>
      <c r="C14" s="59" t="s">
        <v>465</v>
      </c>
      <c r="D14" s="60" t="s">
        <v>466</v>
      </c>
      <c r="E14" s="61" t="s">
        <v>467</v>
      </c>
      <c r="F14" s="62" t="s">
        <v>468</v>
      </c>
    </row>
    <row r="15" spans="2:9" s="68" customFormat="1" ht="25.25" customHeight="1">
      <c r="B15" s="365" t="s">
        <v>469</v>
      </c>
      <c r="C15" s="64" t="s">
        <v>470</v>
      </c>
      <c r="D15" s="65">
        <v>80</v>
      </c>
      <c r="E15" s="66">
        <v>110</v>
      </c>
      <c r="F15" s="67">
        <v>140</v>
      </c>
    </row>
    <row r="16" spans="2:9" s="68" customFormat="1" ht="25.25" customHeight="1" thickBot="1">
      <c r="B16" s="364"/>
      <c r="C16" s="69" t="s">
        <v>471</v>
      </c>
      <c r="D16" s="70">
        <v>140</v>
      </c>
      <c r="E16" s="71">
        <v>190</v>
      </c>
      <c r="F16" s="72">
        <v>240</v>
      </c>
    </row>
    <row r="17" spans="2:9" ht="25.25" customHeight="1" thickBot="1"/>
    <row r="18" spans="2:9" s="63" customFormat="1" ht="35" customHeight="1" thickBot="1">
      <c r="B18" s="58" t="s">
        <v>464</v>
      </c>
      <c r="C18" s="59" t="s">
        <v>465</v>
      </c>
      <c r="D18" s="60" t="s">
        <v>472</v>
      </c>
      <c r="E18" s="61" t="s">
        <v>473</v>
      </c>
      <c r="F18" s="62" t="s">
        <v>474</v>
      </c>
    </row>
    <row r="19" spans="2:9" s="68" customFormat="1" ht="25.25" customHeight="1">
      <c r="B19" s="363" t="s">
        <v>475</v>
      </c>
      <c r="C19" s="64" t="s">
        <v>470</v>
      </c>
      <c r="D19" s="73">
        <v>50</v>
      </c>
      <c r="E19" s="66">
        <v>70</v>
      </c>
      <c r="F19" s="74">
        <v>100</v>
      </c>
    </row>
    <row r="20" spans="2:9" s="68" customFormat="1" ht="25.25" customHeight="1" thickBot="1">
      <c r="B20" s="364"/>
      <c r="C20" s="69" t="s">
        <v>471</v>
      </c>
      <c r="D20" s="75">
        <v>90</v>
      </c>
      <c r="E20" s="71">
        <v>120</v>
      </c>
      <c r="F20" s="76">
        <v>170</v>
      </c>
    </row>
    <row r="21" spans="2:9" s="68" customFormat="1" ht="25.25" customHeight="1">
      <c r="B21" s="363" t="s">
        <v>402</v>
      </c>
      <c r="C21" s="64" t="s">
        <v>470</v>
      </c>
      <c r="D21" s="77">
        <v>50</v>
      </c>
      <c r="E21" s="78">
        <v>70</v>
      </c>
      <c r="F21" s="79"/>
    </row>
    <row r="22" spans="2:9" s="68" customFormat="1" ht="25.25" customHeight="1" thickBot="1">
      <c r="B22" s="364"/>
      <c r="C22" s="69" t="s">
        <v>471</v>
      </c>
      <c r="D22" s="80">
        <v>90</v>
      </c>
      <c r="E22" s="81">
        <v>120</v>
      </c>
      <c r="F22" s="82"/>
    </row>
    <row r="23" spans="2:9" s="68" customFormat="1" ht="25.25" customHeight="1">
      <c r="B23" s="363" t="s">
        <v>476</v>
      </c>
      <c r="C23" s="64" t="s">
        <v>470</v>
      </c>
      <c r="D23" s="73">
        <v>50</v>
      </c>
      <c r="E23" s="66">
        <v>70</v>
      </c>
      <c r="F23" s="74">
        <v>100</v>
      </c>
    </row>
    <row r="24" spans="2:9" s="68" customFormat="1" ht="25.25" customHeight="1" thickBot="1">
      <c r="B24" s="364"/>
      <c r="C24" s="69" t="s">
        <v>471</v>
      </c>
      <c r="D24" s="75">
        <v>90</v>
      </c>
      <c r="E24" s="71">
        <v>120</v>
      </c>
      <c r="F24" s="76">
        <v>170</v>
      </c>
    </row>
    <row r="25" spans="2:9" ht="25.25" customHeight="1" thickBot="1"/>
    <row r="26" spans="2:9" s="63" customFormat="1" ht="35" customHeight="1" thickBot="1">
      <c r="B26" s="58" t="s">
        <v>464</v>
      </c>
      <c r="C26" s="59" t="s">
        <v>465</v>
      </c>
      <c r="D26" s="83" t="s">
        <v>477</v>
      </c>
    </row>
    <row r="27" spans="2:9" s="68" customFormat="1" ht="25.25" customHeight="1">
      <c r="B27" s="363" t="s">
        <v>478</v>
      </c>
      <c r="C27" s="64" t="s">
        <v>470</v>
      </c>
      <c r="D27" s="84">
        <v>20</v>
      </c>
    </row>
    <row r="28" spans="2:9" s="68" customFormat="1" ht="25.25" customHeight="1" thickBot="1">
      <c r="B28" s="364"/>
      <c r="C28" s="69" t="s">
        <v>471</v>
      </c>
      <c r="D28" s="85">
        <v>40</v>
      </c>
    </row>
    <row r="29" spans="2:9" ht="25.25" customHeight="1"/>
    <row r="30" spans="2:9" s="48" customFormat="1" ht="16.25" customHeight="1">
      <c r="B30" s="48" t="s">
        <v>479</v>
      </c>
      <c r="D30" s="51"/>
      <c r="E30" s="51"/>
      <c r="F30" s="51"/>
      <c r="G30" s="51"/>
      <c r="H30" s="51"/>
      <c r="I30" s="51"/>
    </row>
    <row r="31" spans="2:9" s="50" customFormat="1" ht="16.25" customHeight="1">
      <c r="B31" s="50" t="s">
        <v>480</v>
      </c>
      <c r="D31" s="86"/>
      <c r="E31" s="86"/>
      <c r="F31" s="86"/>
      <c r="G31" s="86"/>
      <c r="H31" s="86"/>
      <c r="I31" s="86"/>
    </row>
    <row r="32" spans="2:9" s="48" customFormat="1" ht="16.25" customHeight="1">
      <c r="B32" s="48" t="s">
        <v>481</v>
      </c>
      <c r="D32" s="51"/>
      <c r="E32" s="51"/>
      <c r="F32" s="51"/>
      <c r="G32" s="51"/>
      <c r="H32" s="51"/>
      <c r="I32" s="51"/>
    </row>
    <row r="33" spans="2:9" s="48" customFormat="1" ht="16.25" customHeight="1">
      <c r="B33" s="48" t="s">
        <v>482</v>
      </c>
      <c r="D33" s="51"/>
      <c r="E33" s="51"/>
      <c r="F33" s="51"/>
      <c r="G33" s="51"/>
      <c r="H33" s="51"/>
      <c r="I33" s="51"/>
    </row>
    <row r="34" spans="2:9" ht="16.25" customHeight="1">
      <c r="B34" s="87" t="s">
        <v>483</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ColWidth="11" defaultRowHeight="16"/>
  <cols>
    <col min="1" max="1" width="19.5" bestFit="1" customWidth="1"/>
    <col min="2" max="2" width="54.33203125" bestFit="1" customWidth="1"/>
    <col min="3" max="3" width="67.6640625" bestFit="1" customWidth="1"/>
    <col min="4" max="4" width="20.6640625" bestFit="1" customWidth="1"/>
  </cols>
  <sheetData>
    <row r="1" spans="1:4">
      <c r="A1" s="2" t="s">
        <v>484</v>
      </c>
    </row>
    <row r="3" spans="1:4" s="2" customFormat="1">
      <c r="A3" s="5" t="s">
        <v>485</v>
      </c>
      <c r="B3" s="5" t="s">
        <v>486</v>
      </c>
      <c r="C3" s="5" t="s">
        <v>487</v>
      </c>
      <c r="D3" s="5" t="s">
        <v>488</v>
      </c>
    </row>
    <row r="4" spans="1:4">
      <c r="A4" s="6" t="s">
        <v>489</v>
      </c>
      <c r="B4" s="6" t="s">
        <v>490</v>
      </c>
      <c r="C4" s="6" t="s">
        <v>491</v>
      </c>
      <c r="D4" s="6" t="s">
        <v>492</v>
      </c>
    </row>
    <row r="5" spans="1:4">
      <c r="A5" s="6" t="s">
        <v>489</v>
      </c>
      <c r="B5" s="6" t="s">
        <v>493</v>
      </c>
      <c r="C5" s="6" t="s">
        <v>494</v>
      </c>
      <c r="D5" s="6" t="s">
        <v>492</v>
      </c>
    </row>
    <row r="6" spans="1:4">
      <c r="A6" s="6" t="s">
        <v>489</v>
      </c>
      <c r="B6" s="6" t="s">
        <v>495</v>
      </c>
      <c r="C6" s="6" t="s">
        <v>496</v>
      </c>
      <c r="D6" s="6" t="s">
        <v>492</v>
      </c>
    </row>
    <row r="7" spans="1:4">
      <c r="A7" s="6" t="s">
        <v>497</v>
      </c>
      <c r="B7" s="6" t="s">
        <v>498</v>
      </c>
      <c r="C7" s="6" t="s">
        <v>499</v>
      </c>
      <c r="D7" s="6" t="s">
        <v>500</v>
      </c>
    </row>
    <row r="8" spans="1:4">
      <c r="A8" s="6" t="s">
        <v>497</v>
      </c>
      <c r="B8" s="6" t="s">
        <v>501</v>
      </c>
      <c r="C8" s="6" t="s">
        <v>502</v>
      </c>
      <c r="D8" s="6" t="s">
        <v>492</v>
      </c>
    </row>
    <row r="9" spans="1:4">
      <c r="A9" s="6" t="s">
        <v>503</v>
      </c>
      <c r="B9" s="6" t="s">
        <v>504</v>
      </c>
      <c r="C9" s="6" t="s">
        <v>505</v>
      </c>
      <c r="D9" s="6" t="s">
        <v>492</v>
      </c>
    </row>
    <row r="10" spans="1:4">
      <c r="A10" s="6" t="s">
        <v>503</v>
      </c>
      <c r="B10" s="6" t="s">
        <v>506</v>
      </c>
      <c r="C10" s="6" t="s">
        <v>505</v>
      </c>
      <c r="D10" s="6" t="s">
        <v>492</v>
      </c>
    </row>
    <row r="11" spans="1:4">
      <c r="A11" s="6" t="s">
        <v>507</v>
      </c>
      <c r="B11" s="6" t="s">
        <v>508</v>
      </c>
      <c r="C11" s="6" t="s">
        <v>509</v>
      </c>
      <c r="D11" s="6" t="s">
        <v>500</v>
      </c>
    </row>
    <row r="12" spans="1:4">
      <c r="A12" s="140" t="s">
        <v>507</v>
      </c>
      <c r="B12" s="140" t="s">
        <v>510</v>
      </c>
      <c r="C12" s="140" t="s">
        <v>511</v>
      </c>
      <c r="D12" s="140" t="s">
        <v>500</v>
      </c>
    </row>
    <row r="13" spans="1:4">
      <c r="A13" s="6" t="s">
        <v>507</v>
      </c>
      <c r="B13" s="6" t="s">
        <v>512</v>
      </c>
      <c r="C13" s="6" t="s">
        <v>513</v>
      </c>
      <c r="D13" s="6" t="s">
        <v>500</v>
      </c>
    </row>
    <row r="14" spans="1:4">
      <c r="A14" s="6" t="s">
        <v>507</v>
      </c>
      <c r="B14" s="6" t="s">
        <v>514</v>
      </c>
      <c r="C14" s="6" t="s">
        <v>515</v>
      </c>
      <c r="D14" s="6" t="s">
        <v>492</v>
      </c>
    </row>
    <row r="15" spans="1:4">
      <c r="A15" s="6" t="s">
        <v>507</v>
      </c>
      <c r="B15" s="6" t="s">
        <v>516</v>
      </c>
      <c r="C15" s="6" t="s">
        <v>517</v>
      </c>
      <c r="D15" s="6" t="s">
        <v>492</v>
      </c>
    </row>
    <row r="16" spans="1:4">
      <c r="A16" s="6" t="s">
        <v>507</v>
      </c>
      <c r="B16" s="6" t="s">
        <v>518</v>
      </c>
      <c r="C16" s="6" t="s">
        <v>519</v>
      </c>
      <c r="D16" s="6" t="s">
        <v>492</v>
      </c>
    </row>
    <row r="17" spans="1:19">
      <c r="A17" s="6" t="s">
        <v>507</v>
      </c>
      <c r="B17" s="6" t="s">
        <v>520</v>
      </c>
      <c r="C17" s="6" t="s">
        <v>521</v>
      </c>
      <c r="D17" s="6" t="s">
        <v>492</v>
      </c>
    </row>
    <row r="18" spans="1:19">
      <c r="A18" s="140" t="s">
        <v>507</v>
      </c>
      <c r="B18" s="140" t="s">
        <v>7</v>
      </c>
      <c r="C18" s="140" t="s">
        <v>522</v>
      </c>
      <c r="D18" s="140" t="s">
        <v>500</v>
      </c>
    </row>
    <row r="19" spans="1:19">
      <c r="A19" s="6" t="s">
        <v>507</v>
      </c>
      <c r="B19" s="6" t="s">
        <v>523</v>
      </c>
      <c r="C19" s="6" t="s">
        <v>524</v>
      </c>
      <c r="D19" s="6" t="s">
        <v>500</v>
      </c>
    </row>
    <row r="20" spans="1:19">
      <c r="A20" s="6" t="s">
        <v>507</v>
      </c>
      <c r="B20" s="6" t="s">
        <v>525</v>
      </c>
      <c r="C20" s="6" t="s">
        <v>526</v>
      </c>
      <c r="D20" s="6" t="s">
        <v>500</v>
      </c>
    </row>
    <row r="21" spans="1:19">
      <c r="A21" s="6"/>
      <c r="B21" s="6" t="s">
        <v>527</v>
      </c>
      <c r="C21" s="6"/>
      <c r="D21" s="6"/>
    </row>
    <row r="22" spans="1:19">
      <c r="A22" s="6"/>
      <c r="B22" s="6"/>
      <c r="C22" s="6"/>
      <c r="D22" s="6"/>
    </row>
    <row r="23" spans="1:19">
      <c r="A23" s="6"/>
      <c r="B23" s="6"/>
      <c r="C23" s="6"/>
      <c r="D23" s="6"/>
    </row>
    <row r="24" spans="1:19">
      <c r="A24" s="6"/>
      <c r="B24" s="6"/>
      <c r="C24" s="6"/>
      <c r="D24" s="6"/>
    </row>
    <row r="25" spans="1:19">
      <c r="A25" s="6"/>
      <c r="B25" s="6"/>
      <c r="C25" s="6"/>
      <c r="D25" s="6"/>
    </row>
    <row r="26" spans="1:19">
      <c r="A26" s="6"/>
      <c r="B26" s="6"/>
      <c r="C26" s="6"/>
      <c r="D26" s="6"/>
    </row>
    <row r="27" spans="1:19">
      <c r="A27" s="6"/>
      <c r="B27" s="6"/>
      <c r="C27" s="6"/>
      <c r="D27" s="6"/>
    </row>
    <row r="28" spans="1:19">
      <c r="A28" s="6"/>
      <c r="B28" s="6"/>
      <c r="C28" s="6"/>
      <c r="D28" s="6"/>
    </row>
    <row r="30" spans="1:19" s="1" customFormat="1">
      <c r="A30" s="90" t="s">
        <v>528</v>
      </c>
      <c r="C30" s="3"/>
      <c r="D30"/>
      <c r="F30"/>
      <c r="G30"/>
      <c r="I30" s="91"/>
      <c r="J30"/>
      <c r="L30" s="91"/>
      <c r="M30"/>
      <c r="O30" s="91"/>
      <c r="P30"/>
      <c r="Q30"/>
      <c r="R30"/>
      <c r="S30"/>
    </row>
    <row r="31" spans="1:19">
      <c r="A31" s="4" t="s">
        <v>529</v>
      </c>
      <c r="B31" s="1"/>
      <c r="C31" s="3"/>
      <c r="E31" s="1"/>
      <c r="H31" s="1"/>
      <c r="I31" s="91"/>
      <c r="K31" s="1"/>
      <c r="L31" s="91"/>
      <c r="N31" s="1"/>
      <c r="O31" s="91"/>
    </row>
    <row r="32" spans="1:19">
      <c r="A32" s="4" t="s">
        <v>530</v>
      </c>
      <c r="B32" s="1"/>
      <c r="C32" s="3"/>
      <c r="E32" s="1"/>
      <c r="H32" s="1"/>
      <c r="I32" s="91"/>
      <c r="K32" s="1"/>
      <c r="L32" s="91"/>
      <c r="N32" s="1"/>
      <c r="O32" s="91"/>
    </row>
    <row r="33" spans="1:15">
      <c r="A33" s="4" t="s">
        <v>531</v>
      </c>
      <c r="B33" s="1"/>
      <c r="C33" s="3"/>
      <c r="E33" s="1"/>
      <c r="H33" s="1"/>
      <c r="I33" s="91"/>
      <c r="K33" s="1"/>
      <c r="L33" s="91"/>
      <c r="N33" s="1"/>
      <c r="O33" s="91"/>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56"/>
  <sheetViews>
    <sheetView showGridLines="0" topLeftCell="A58" zoomScale="167" zoomScaleNormal="170" workbookViewId="0">
      <selection activeCell="I62" sqref="I62"/>
    </sheetView>
  </sheetViews>
  <sheetFormatPr baseColWidth="10" defaultColWidth="10.83203125" defaultRowHeight="16"/>
  <cols>
    <col min="1" max="1" width="3.6640625" style="95" customWidth="1"/>
    <col min="2" max="16384" width="10.83203125" style="95"/>
  </cols>
  <sheetData>
    <row r="1" spans="1:14">
      <c r="A1" s="97" t="s">
        <v>166</v>
      </c>
      <c r="B1" s="94"/>
      <c r="C1" s="94"/>
      <c r="D1" s="94"/>
      <c r="E1" s="94"/>
      <c r="F1" s="94"/>
      <c r="G1" s="94"/>
      <c r="H1" s="94"/>
      <c r="I1" s="94"/>
      <c r="J1" s="94"/>
      <c r="K1" s="94"/>
      <c r="L1" s="94"/>
      <c r="M1" s="94"/>
      <c r="N1" s="94"/>
    </row>
    <row r="2" spans="1:14">
      <c r="A2" s="96"/>
    </row>
    <row r="3" spans="1:14">
      <c r="A3" s="97" t="s">
        <v>167</v>
      </c>
      <c r="B3" s="94"/>
      <c r="C3" s="94"/>
      <c r="D3" s="94"/>
      <c r="E3" s="94"/>
      <c r="F3" s="94"/>
      <c r="G3" s="94"/>
      <c r="H3" s="94"/>
      <c r="I3" s="94"/>
      <c r="J3" s="94"/>
      <c r="K3" s="94"/>
      <c r="L3" s="94"/>
      <c r="M3" s="94"/>
      <c r="N3" s="94"/>
    </row>
    <row r="4" spans="1:14">
      <c r="A4" s="348" t="s">
        <v>168</v>
      </c>
      <c r="B4" s="348"/>
      <c r="C4" s="348"/>
      <c r="D4" s="348"/>
      <c r="E4" s="147"/>
    </row>
    <row r="5" spans="1:14">
      <c r="A5" s="348" t="s">
        <v>169</v>
      </c>
      <c r="B5" s="348"/>
      <c r="C5" s="348"/>
      <c r="D5" s="348"/>
      <c r="E5" s="147"/>
    </row>
    <row r="6" spans="1:14">
      <c r="A6" s="348" t="s">
        <v>170</v>
      </c>
      <c r="B6" s="348"/>
      <c r="C6" s="348"/>
      <c r="D6" s="348"/>
      <c r="E6" s="147"/>
    </row>
    <row r="7" spans="1:14">
      <c r="A7" s="348" t="s">
        <v>171</v>
      </c>
      <c r="B7" s="348"/>
      <c r="C7" s="348"/>
      <c r="D7" s="348"/>
      <c r="E7" s="147"/>
      <c r="F7" s="129"/>
      <c r="G7" s="129"/>
      <c r="H7" s="129"/>
      <c r="I7" s="129"/>
    </row>
    <row r="8" spans="1:14">
      <c r="A8" s="348" t="s">
        <v>6</v>
      </c>
      <c r="B8" s="348"/>
      <c r="C8" s="348"/>
      <c r="D8" s="348"/>
      <c r="E8" s="147"/>
    </row>
    <row r="9" spans="1:14">
      <c r="A9" s="348" t="s">
        <v>172</v>
      </c>
      <c r="B9" s="348"/>
      <c r="C9" s="348"/>
      <c r="D9" s="348"/>
      <c r="E9" s="147"/>
    </row>
    <row r="10" spans="1:14">
      <c r="A10" s="348" t="s">
        <v>173</v>
      </c>
      <c r="B10" s="348"/>
      <c r="C10" s="348"/>
      <c r="D10" s="348"/>
      <c r="E10" s="147"/>
    </row>
    <row r="11" spans="1:14">
      <c r="A11" s="348" t="s">
        <v>174</v>
      </c>
      <c r="B11" s="348"/>
      <c r="C11" s="348"/>
      <c r="D11" s="348"/>
      <c r="E11" s="147"/>
    </row>
    <row r="12" spans="1:14">
      <c r="A12" s="348" t="s">
        <v>175</v>
      </c>
      <c r="B12" s="348"/>
      <c r="C12" s="348"/>
      <c r="D12" s="348"/>
      <c r="E12" s="147"/>
    </row>
    <row r="13" spans="1:14">
      <c r="A13" s="98"/>
      <c r="F13" s="348"/>
      <c r="G13" s="348"/>
      <c r="H13" s="348"/>
    </row>
    <row r="14" spans="1:14">
      <c r="A14" s="96"/>
    </row>
    <row r="15" spans="1:14">
      <c r="A15" s="97" t="s">
        <v>176</v>
      </c>
      <c r="B15" s="94"/>
      <c r="C15" s="94"/>
      <c r="D15" s="94"/>
      <c r="E15" s="94"/>
      <c r="F15" s="94"/>
      <c r="G15" s="94"/>
      <c r="H15" s="94"/>
      <c r="I15" s="94"/>
      <c r="J15" s="94"/>
      <c r="K15" s="94"/>
      <c r="L15" s="94"/>
      <c r="M15" s="94"/>
      <c r="N15" s="94"/>
    </row>
    <row r="16" spans="1:14">
      <c r="A16" s="95" t="s">
        <v>536</v>
      </c>
    </row>
    <row r="17" spans="1:14">
      <c r="A17" s="95" t="s">
        <v>537</v>
      </c>
    </row>
    <row r="18" spans="1:14" s="99" customFormat="1">
      <c r="A18" s="99" t="s">
        <v>535</v>
      </c>
    </row>
    <row r="19" spans="1:14">
      <c r="A19" s="95" t="s">
        <v>538</v>
      </c>
    </row>
    <row r="20" spans="1:14">
      <c r="A20" s="95" t="s">
        <v>539</v>
      </c>
    </row>
    <row r="22" spans="1:14">
      <c r="A22" s="95" t="s">
        <v>540</v>
      </c>
    </row>
    <row r="23" spans="1:14">
      <c r="A23" s="95" t="s">
        <v>541</v>
      </c>
    </row>
    <row r="26" spans="1:14">
      <c r="A26" s="97" t="s">
        <v>177</v>
      </c>
      <c r="B26" s="94"/>
      <c r="C26" s="94"/>
      <c r="D26" s="94"/>
      <c r="E26" s="94"/>
      <c r="F26" s="94"/>
      <c r="G26" s="94"/>
      <c r="H26" s="94"/>
      <c r="I26" s="94"/>
      <c r="J26" s="94"/>
      <c r="K26" s="94"/>
      <c r="L26" s="94"/>
      <c r="M26" s="94"/>
      <c r="N26" s="94"/>
    </row>
    <row r="27" spans="1:14">
      <c r="A27" s="95" t="s">
        <v>542</v>
      </c>
    </row>
    <row r="28" spans="1:14">
      <c r="A28" s="95" t="s">
        <v>178</v>
      </c>
      <c r="C28" s="95" t="s">
        <v>179</v>
      </c>
      <c r="F28" s="95" t="s">
        <v>180</v>
      </c>
      <c r="G28" s="95" t="s">
        <v>543</v>
      </c>
    </row>
    <row r="29" spans="1:14">
      <c r="A29" s="95" t="s">
        <v>182</v>
      </c>
      <c r="C29" s="95" t="s">
        <v>183</v>
      </c>
      <c r="F29" s="95" t="s">
        <v>184</v>
      </c>
      <c r="G29" s="95" t="s">
        <v>185</v>
      </c>
    </row>
    <row r="30" spans="1:14">
      <c r="A30" s="95" t="s">
        <v>186</v>
      </c>
      <c r="C30" s="95" t="s">
        <v>187</v>
      </c>
      <c r="F30" s="95" t="s">
        <v>544</v>
      </c>
    </row>
    <row r="33" spans="1:14">
      <c r="A33" s="97" t="s">
        <v>188</v>
      </c>
      <c r="B33" s="94"/>
      <c r="C33" s="94"/>
      <c r="D33" s="94"/>
      <c r="E33" s="94"/>
      <c r="F33" s="94"/>
      <c r="G33" s="94"/>
      <c r="H33" s="94"/>
      <c r="I33" s="94"/>
      <c r="J33" s="94"/>
      <c r="K33" s="94"/>
      <c r="L33" s="94"/>
      <c r="M33" s="94"/>
      <c r="N33" s="94"/>
    </row>
    <row r="34" spans="1:14">
      <c r="A34" s="119" t="s">
        <v>545</v>
      </c>
    </row>
    <row r="35" spans="1:14">
      <c r="A35" s="119" t="s">
        <v>546</v>
      </c>
    </row>
    <row r="36" spans="1:14">
      <c r="A36" s="119" t="s">
        <v>547</v>
      </c>
    </row>
    <row r="37" spans="1:14">
      <c r="A37" s="122"/>
    </row>
    <row r="38" spans="1:14" s="142" customFormat="1">
      <c r="A38" s="127" t="s">
        <v>189</v>
      </c>
    </row>
    <row r="39" spans="1:14">
      <c r="A39" s="101" t="s">
        <v>548</v>
      </c>
    </row>
    <row r="40" spans="1:14">
      <c r="A40" s="101" t="s">
        <v>190</v>
      </c>
    </row>
    <row r="41" spans="1:14">
      <c r="A41" s="101"/>
    </row>
    <row r="42" spans="1:14" s="101" customFormat="1">
      <c r="B42" s="101" t="s">
        <v>191</v>
      </c>
    </row>
    <row r="43" spans="1:14" s="101" customFormat="1"/>
    <row r="44" spans="1:14" s="101" customFormat="1">
      <c r="B44" s="101" t="s">
        <v>192</v>
      </c>
    </row>
    <row r="45" spans="1:14" s="101" customFormat="1">
      <c r="B45" s="101" t="s">
        <v>193</v>
      </c>
    </row>
    <row r="46" spans="1:14" s="101" customFormat="1">
      <c r="B46" s="101" t="s">
        <v>549</v>
      </c>
    </row>
    <row r="47" spans="1:14" s="101" customFormat="1">
      <c r="B47" s="101" t="s">
        <v>194</v>
      </c>
    </row>
    <row r="48" spans="1:14" s="101" customFormat="1">
      <c r="B48" s="101" t="s">
        <v>551</v>
      </c>
    </row>
    <row r="49" spans="1:2" s="101" customFormat="1"/>
    <row r="50" spans="1:2" s="101" customFormat="1">
      <c r="B50" s="101" t="s">
        <v>195</v>
      </c>
    </row>
    <row r="51" spans="1:2" s="101" customFormat="1">
      <c r="B51" s="101" t="s">
        <v>550</v>
      </c>
    </row>
    <row r="52" spans="1:2" s="101" customFormat="1">
      <c r="B52" s="101" t="s">
        <v>585</v>
      </c>
    </row>
    <row r="53" spans="1:2" s="101" customFormat="1">
      <c r="B53" s="101" t="s">
        <v>604</v>
      </c>
    </row>
    <row r="54" spans="1:2" s="101" customFormat="1">
      <c r="B54" s="101" t="s">
        <v>603</v>
      </c>
    </row>
    <row r="55" spans="1:2" s="101" customFormat="1">
      <c r="B55" s="101" t="s">
        <v>568</v>
      </c>
    </row>
    <row r="56" spans="1:2" s="101" customFormat="1"/>
    <row r="57" spans="1:2" s="101" customFormat="1">
      <c r="B57" s="101" t="s">
        <v>552</v>
      </c>
    </row>
    <row r="58" spans="1:2" s="101" customFormat="1">
      <c r="B58" s="101" t="s">
        <v>553</v>
      </c>
    </row>
    <row r="59" spans="1:2" s="101" customFormat="1"/>
    <row r="60" spans="1:2" s="101" customFormat="1">
      <c r="B60" s="101" t="s">
        <v>554</v>
      </c>
    </row>
    <row r="61" spans="1:2" s="101" customFormat="1"/>
    <row r="62" spans="1:2">
      <c r="A62" s="101" t="s">
        <v>196</v>
      </c>
    </row>
    <row r="63" spans="1:2">
      <c r="A63" s="101" t="s">
        <v>197</v>
      </c>
    </row>
    <row r="64" spans="1:2">
      <c r="A64" s="101" t="s">
        <v>198</v>
      </c>
    </row>
    <row r="65" spans="1:15" ht="22" customHeight="1">
      <c r="A65" s="143" t="s">
        <v>199</v>
      </c>
      <c r="O65" s="91"/>
    </row>
    <row r="66" spans="1:15">
      <c r="A66" s="123" t="s">
        <v>555</v>
      </c>
    </row>
    <row r="67" spans="1:15">
      <c r="A67" s="123" t="s">
        <v>200</v>
      </c>
    </row>
    <row r="68" spans="1:15" ht="22" customHeight="1">
      <c r="A68" s="143" t="s">
        <v>201</v>
      </c>
      <c r="O68" s="91"/>
    </row>
    <row r="69" spans="1:15">
      <c r="A69" s="119" t="s">
        <v>202</v>
      </c>
    </row>
    <row r="70" spans="1:15">
      <c r="A70" s="95" t="s">
        <v>203</v>
      </c>
    </row>
    <row r="72" spans="1:15">
      <c r="A72" s="95" t="s">
        <v>586</v>
      </c>
    </row>
    <row r="73" spans="1:15">
      <c r="A73" s="95" t="s">
        <v>587</v>
      </c>
    </row>
    <row r="74" spans="1:15">
      <c r="A74" s="95" t="s">
        <v>588</v>
      </c>
    </row>
    <row r="75" spans="1:15">
      <c r="A75" s="119"/>
    </row>
    <row r="76" spans="1:15" s="96" customFormat="1">
      <c r="A76" s="127" t="s">
        <v>204</v>
      </c>
    </row>
    <row r="77" spans="1:15">
      <c r="A77" s="101" t="s">
        <v>548</v>
      </c>
    </row>
    <row r="78" spans="1:15">
      <c r="A78" s="101" t="s">
        <v>205</v>
      </c>
    </row>
    <row r="79" spans="1:15">
      <c r="A79" s="101" t="s">
        <v>206</v>
      </c>
    </row>
    <row r="80" spans="1:15">
      <c r="A80" s="101" t="s">
        <v>207</v>
      </c>
    </row>
    <row r="81" spans="1:15" ht="22" customHeight="1">
      <c r="A81" s="143" t="s">
        <v>208</v>
      </c>
      <c r="O81" s="91"/>
    </row>
    <row r="82" spans="1:15">
      <c r="A82" s="101" t="s">
        <v>569</v>
      </c>
    </row>
    <row r="83" spans="1:15">
      <c r="A83" s="124" t="s">
        <v>570</v>
      </c>
    </row>
    <row r="84" spans="1:15" ht="22" customHeight="1">
      <c r="A84" s="143" t="s">
        <v>201</v>
      </c>
      <c r="O84" s="91"/>
    </row>
    <row r="85" spans="1:15">
      <c r="A85" s="119" t="s">
        <v>209</v>
      </c>
    </row>
    <row r="86" spans="1:15">
      <c r="A86" s="95" t="s">
        <v>203</v>
      </c>
    </row>
    <row r="87" spans="1:15">
      <c r="A87" s="95" t="s">
        <v>590</v>
      </c>
    </row>
    <row r="89" spans="1:15">
      <c r="A89" s="95" t="s">
        <v>602</v>
      </c>
    </row>
    <row r="90" spans="1:15">
      <c r="A90" s="95" t="s">
        <v>589</v>
      </c>
    </row>
    <row r="91" spans="1:15">
      <c r="A91" s="95" t="s">
        <v>591</v>
      </c>
    </row>
    <row r="93" spans="1:15" s="96" customFormat="1">
      <c r="A93" s="127" t="s">
        <v>210</v>
      </c>
    </row>
    <row r="94" spans="1:15">
      <c r="A94" s="101" t="s">
        <v>548</v>
      </c>
    </row>
    <row r="95" spans="1:15">
      <c r="A95" s="101" t="s">
        <v>211</v>
      </c>
    </row>
    <row r="96" spans="1:15">
      <c r="A96" s="101" t="s">
        <v>196</v>
      </c>
    </row>
    <row r="97" spans="1:15">
      <c r="A97" s="101" t="s">
        <v>212</v>
      </c>
    </row>
    <row r="98" spans="1:15">
      <c r="A98" s="101" t="s">
        <v>198</v>
      </c>
    </row>
    <row r="99" spans="1:15" ht="22" customHeight="1">
      <c r="A99" s="143" t="s">
        <v>199</v>
      </c>
      <c r="O99" s="91"/>
    </row>
    <row r="100" spans="1:15">
      <c r="A100" s="123" t="s">
        <v>213</v>
      </c>
    </row>
    <row r="101" spans="1:15">
      <c r="A101" s="123" t="s">
        <v>214</v>
      </c>
    </row>
    <row r="102" spans="1:15" ht="22" customHeight="1">
      <c r="A102" s="143" t="s">
        <v>201</v>
      </c>
      <c r="O102" s="91"/>
    </row>
    <row r="103" spans="1:15">
      <c r="A103" s="95" t="s">
        <v>202</v>
      </c>
    </row>
    <row r="104" spans="1:15">
      <c r="A104" s="95" t="s">
        <v>203</v>
      </c>
    </row>
    <row r="106" spans="1:15">
      <c r="A106" s="95" t="s">
        <v>586</v>
      </c>
    </row>
    <row r="107" spans="1:15">
      <c r="A107" s="95" t="s">
        <v>587</v>
      </c>
    </row>
    <row r="108" spans="1:15">
      <c r="A108" s="95" t="s">
        <v>588</v>
      </c>
    </row>
    <row r="109" spans="1:15">
      <c r="A109" s="119"/>
    </row>
    <row r="110" spans="1:15" s="96" customFormat="1">
      <c r="A110" s="127" t="s">
        <v>215</v>
      </c>
    </row>
    <row r="111" spans="1:15">
      <c r="A111" s="101" t="s">
        <v>548</v>
      </c>
    </row>
    <row r="112" spans="1:15">
      <c r="A112" s="101" t="s">
        <v>216</v>
      </c>
    </row>
    <row r="113" spans="1:15">
      <c r="A113" s="101" t="s">
        <v>196</v>
      </c>
    </row>
    <row r="114" spans="1:15">
      <c r="A114" s="101" t="s">
        <v>212</v>
      </c>
      <c r="O114" s="141"/>
    </row>
    <row r="115" spans="1:15">
      <c r="A115" s="101" t="s">
        <v>198</v>
      </c>
      <c r="O115" s="91"/>
    </row>
    <row r="116" spans="1:15" ht="22" customHeight="1">
      <c r="A116" s="143" t="s">
        <v>199</v>
      </c>
      <c r="O116" s="91"/>
    </row>
    <row r="117" spans="1:15">
      <c r="A117" s="123" t="s">
        <v>213</v>
      </c>
      <c r="O117" s="91"/>
    </row>
    <row r="118" spans="1:15">
      <c r="A118" s="123" t="s">
        <v>217</v>
      </c>
      <c r="O118" s="91"/>
    </row>
    <row r="119" spans="1:15">
      <c r="A119" s="123" t="s">
        <v>42</v>
      </c>
      <c r="O119" s="91"/>
    </row>
    <row r="120" spans="1:15">
      <c r="A120" s="123" t="s">
        <v>218</v>
      </c>
      <c r="O120" s="91"/>
    </row>
    <row r="121" spans="1:15">
      <c r="A121" s="123" t="s">
        <v>219</v>
      </c>
      <c r="O121" s="91"/>
    </row>
    <row r="122" spans="1:15">
      <c r="A122" s="123" t="s">
        <v>220</v>
      </c>
      <c r="O122" s="91"/>
    </row>
    <row r="123" spans="1:15">
      <c r="A123" s="123" t="s">
        <v>566</v>
      </c>
      <c r="O123" s="91"/>
    </row>
    <row r="124" spans="1:15">
      <c r="A124" s="123" t="s">
        <v>214</v>
      </c>
    </row>
    <row r="125" spans="1:15">
      <c r="A125" s="123"/>
    </row>
    <row r="126" spans="1:15" ht="22" customHeight="1">
      <c r="A126" s="143" t="s">
        <v>201</v>
      </c>
      <c r="O126" s="91"/>
    </row>
    <row r="127" spans="1:15">
      <c r="A127" s="119" t="s">
        <v>221</v>
      </c>
    </row>
    <row r="128" spans="1:15">
      <c r="A128" s="95" t="s">
        <v>203</v>
      </c>
    </row>
    <row r="130" spans="1:14">
      <c r="A130" s="95" t="s">
        <v>586</v>
      </c>
    </row>
    <row r="131" spans="1:14">
      <c r="A131" s="95" t="s">
        <v>587</v>
      </c>
    </row>
    <row r="132" spans="1:14">
      <c r="A132" s="95" t="s">
        <v>588</v>
      </c>
    </row>
    <row r="134" spans="1:14">
      <c r="A134" s="97" t="s">
        <v>222</v>
      </c>
      <c r="B134" s="94"/>
      <c r="C134" s="94"/>
      <c r="D134" s="94"/>
      <c r="E134" s="94"/>
      <c r="F134" s="94"/>
      <c r="G134" s="94"/>
      <c r="H134" s="94"/>
      <c r="I134" s="94"/>
      <c r="J134" s="94"/>
      <c r="K134" s="94"/>
      <c r="L134" s="94"/>
      <c r="M134" s="94"/>
      <c r="N134" s="94"/>
    </row>
    <row r="135" spans="1:14">
      <c r="A135" s="100" t="s">
        <v>223</v>
      </c>
    </row>
    <row r="136" spans="1:14">
      <c r="A136" s="101" t="s">
        <v>571</v>
      </c>
    </row>
    <row r="137" spans="1:14">
      <c r="A137" s="101"/>
    </row>
    <row r="138" spans="1:14">
      <c r="A138" s="100" t="s">
        <v>224</v>
      </c>
    </row>
    <row r="139" spans="1:14">
      <c r="A139" s="101" t="s">
        <v>572</v>
      </c>
    </row>
    <row r="140" spans="1:14">
      <c r="A140" s="101" t="s">
        <v>225</v>
      </c>
    </row>
    <row r="141" spans="1:14">
      <c r="A141" s="101"/>
    </row>
    <row r="142" spans="1:14">
      <c r="A142" s="100" t="s">
        <v>226</v>
      </c>
    </row>
    <row r="143" spans="1:14">
      <c r="A143" s="101" t="s">
        <v>227</v>
      </c>
    </row>
    <row r="144" spans="1:14">
      <c r="A144" s="101" t="s">
        <v>573</v>
      </c>
    </row>
    <row r="145" spans="1:14">
      <c r="A145" s="101" t="s">
        <v>228</v>
      </c>
    </row>
    <row r="146" spans="1:14">
      <c r="A146" s="101" t="s">
        <v>229</v>
      </c>
    </row>
    <row r="147" spans="1:14">
      <c r="A147" s="101"/>
    </row>
    <row r="149" spans="1:14">
      <c r="A149" s="97" t="s">
        <v>230</v>
      </c>
      <c r="B149" s="94"/>
      <c r="C149" s="94"/>
      <c r="D149" s="94"/>
      <c r="E149" s="94"/>
      <c r="F149" s="94"/>
      <c r="G149" s="94"/>
      <c r="H149" s="94"/>
      <c r="I149" s="94"/>
      <c r="J149" s="94"/>
      <c r="K149" s="94"/>
      <c r="L149" s="94"/>
      <c r="M149" s="94"/>
      <c r="N149" s="94"/>
    </row>
    <row r="150" spans="1:14">
      <c r="A150" s="100" t="s">
        <v>223</v>
      </c>
    </row>
    <row r="151" spans="1:14">
      <c r="A151" s="101" t="s">
        <v>231</v>
      </c>
    </row>
    <row r="152" spans="1:14">
      <c r="A152" s="101" t="s">
        <v>232</v>
      </c>
    </row>
    <row r="153" spans="1:14">
      <c r="A153" s="101"/>
    </row>
    <row r="154" spans="1:14">
      <c r="A154" s="100" t="s">
        <v>224</v>
      </c>
    </row>
    <row r="155" spans="1:14">
      <c r="A155" s="101" t="s">
        <v>233</v>
      </c>
    </row>
    <row r="156" spans="1:14">
      <c r="A156" s="101"/>
    </row>
    <row r="157" spans="1:14">
      <c r="A157" s="100" t="s">
        <v>226</v>
      </c>
    </row>
    <row r="158" spans="1:14" s="98" customFormat="1">
      <c r="A158" s="102" t="s">
        <v>234</v>
      </c>
    </row>
    <row r="159" spans="1:14">
      <c r="A159" s="101" t="s">
        <v>574</v>
      </c>
    </row>
    <row r="160" spans="1:14">
      <c r="A160" s="101" t="s">
        <v>235</v>
      </c>
    </row>
    <row r="162" spans="1:14">
      <c r="A162" s="100" t="s">
        <v>236</v>
      </c>
    </row>
    <row r="163" spans="1:14">
      <c r="A163" s="103" t="s">
        <v>575</v>
      </c>
    </row>
    <row r="164" spans="1:14">
      <c r="A164" s="103" t="s">
        <v>576</v>
      </c>
    </row>
    <row r="165" spans="1:14">
      <c r="A165" s="101"/>
    </row>
    <row r="167" spans="1:14">
      <c r="A167" s="97" t="s">
        <v>237</v>
      </c>
      <c r="B167" s="94"/>
      <c r="C167" s="94"/>
      <c r="D167" s="94"/>
      <c r="E167" s="94"/>
      <c r="F167" s="94"/>
      <c r="G167" s="94"/>
      <c r="H167" s="94"/>
      <c r="I167" s="94"/>
      <c r="J167" s="94"/>
      <c r="K167" s="94"/>
      <c r="L167" s="94"/>
      <c r="M167" s="94"/>
      <c r="N167" s="94"/>
    </row>
    <row r="168" spans="1:14">
      <c r="A168" s="103" t="s">
        <v>238</v>
      </c>
    </row>
    <row r="169" spans="1:14">
      <c r="A169" s="103" t="s">
        <v>239</v>
      </c>
    </row>
    <row r="170" spans="1:14">
      <c r="A170" s="103" t="s">
        <v>577</v>
      </c>
    </row>
    <row r="171" spans="1:14">
      <c r="A171" s="103" t="s">
        <v>240</v>
      </c>
    </row>
    <row r="172" spans="1:14">
      <c r="A172" s="103" t="s">
        <v>241</v>
      </c>
    </row>
    <row r="173" spans="1:14">
      <c r="A173" s="103"/>
    </row>
    <row r="174" spans="1:14">
      <c r="A174" s="103"/>
    </row>
    <row r="175" spans="1:14">
      <c r="A175" s="97" t="s">
        <v>242</v>
      </c>
      <c r="B175" s="94"/>
      <c r="C175" s="94"/>
      <c r="D175" s="94"/>
      <c r="E175" s="94"/>
      <c r="F175" s="94"/>
      <c r="G175" s="94"/>
      <c r="H175" s="94"/>
      <c r="I175" s="94"/>
      <c r="J175" s="94"/>
      <c r="K175" s="94"/>
      <c r="L175" s="94"/>
      <c r="M175" s="94"/>
      <c r="N175" s="94"/>
    </row>
    <row r="176" spans="1:14">
      <c r="A176" s="101" t="s">
        <v>243</v>
      </c>
    </row>
    <row r="177" spans="1:1">
      <c r="A177" s="101"/>
    </row>
    <row r="178" spans="1:1">
      <c r="A178" s="102" t="s">
        <v>244</v>
      </c>
    </row>
    <row r="179" spans="1:1">
      <c r="A179" s="101" t="s">
        <v>110</v>
      </c>
    </row>
    <row r="180" spans="1:1">
      <c r="A180" s="101" t="s">
        <v>111</v>
      </c>
    </row>
    <row r="181" spans="1:1" ht="22" customHeight="1">
      <c r="A181" s="144" t="s">
        <v>245</v>
      </c>
    </row>
    <row r="182" spans="1:1">
      <c r="A182" s="103" t="s">
        <v>246</v>
      </c>
    </row>
    <row r="183" spans="1:1">
      <c r="A183" s="101" t="s">
        <v>247</v>
      </c>
    </row>
    <row r="184" spans="1:1">
      <c r="A184" s="101"/>
    </row>
    <row r="185" spans="1:1">
      <c r="A185" s="101" t="s">
        <v>224</v>
      </c>
    </row>
    <row r="186" spans="1:1">
      <c r="A186" s="101" t="s">
        <v>248</v>
      </c>
    </row>
    <row r="187" spans="1:1">
      <c r="A187" s="101"/>
    </row>
    <row r="188" spans="1:1">
      <c r="A188" s="102" t="s">
        <v>249</v>
      </c>
    </row>
    <row r="189" spans="1:1">
      <c r="A189" s="95" t="s">
        <v>250</v>
      </c>
    </row>
    <row r="190" spans="1:1">
      <c r="A190" s="95" t="s">
        <v>251</v>
      </c>
    </row>
    <row r="191" spans="1:1">
      <c r="A191" s="95" t="s">
        <v>252</v>
      </c>
    </row>
    <row r="192" spans="1:1">
      <c r="A192" s="95" t="s">
        <v>253</v>
      </c>
    </row>
    <row r="194" spans="1:14">
      <c r="A194" s="102" t="s">
        <v>254</v>
      </c>
    </row>
    <row r="195" spans="1:14">
      <c r="A195" s="95" t="s">
        <v>255</v>
      </c>
    </row>
    <row r="196" spans="1:14">
      <c r="A196" s="95" t="s">
        <v>256</v>
      </c>
    </row>
    <row r="197" spans="1:14">
      <c r="A197" s="95" t="s">
        <v>257</v>
      </c>
    </row>
    <row r="198" spans="1:14">
      <c r="A198" s="95" t="s">
        <v>258</v>
      </c>
    </row>
    <row r="200" spans="1:14">
      <c r="A200" s="101"/>
    </row>
    <row r="201" spans="1:14">
      <c r="A201" s="97" t="s">
        <v>259</v>
      </c>
      <c r="B201" s="94"/>
      <c r="C201" s="94"/>
      <c r="D201" s="94"/>
      <c r="E201" s="94"/>
      <c r="F201" s="94"/>
      <c r="G201" s="94"/>
      <c r="H201" s="94"/>
      <c r="I201" s="94"/>
      <c r="J201" s="94"/>
      <c r="K201" s="94"/>
      <c r="L201" s="94"/>
      <c r="M201" s="94"/>
      <c r="N201" s="94"/>
    </row>
    <row r="202" spans="1:14">
      <c r="A202" s="101" t="s">
        <v>260</v>
      </c>
    </row>
    <row r="203" spans="1:14">
      <c r="A203" s="101" t="s">
        <v>261</v>
      </c>
    </row>
    <row r="204" spans="1:14">
      <c r="A204" s="101"/>
    </row>
    <row r="205" spans="1:14">
      <c r="A205" s="101" t="s">
        <v>262</v>
      </c>
    </row>
    <row r="206" spans="1:14">
      <c r="A206" s="101" t="s">
        <v>578</v>
      </c>
    </row>
    <row r="207" spans="1:14">
      <c r="A207" s="101"/>
    </row>
    <row r="208" spans="1:14">
      <c r="A208" s="100" t="s">
        <v>223</v>
      </c>
    </row>
    <row r="209" spans="1:14">
      <c r="A209" s="101" t="s">
        <v>263</v>
      </c>
    </row>
    <row r="210" spans="1:14">
      <c r="A210" s="101" t="s">
        <v>264</v>
      </c>
    </row>
    <row r="211" spans="1:14">
      <c r="A211" s="101" t="s">
        <v>265</v>
      </c>
    </row>
    <row r="214" spans="1:14">
      <c r="A214" s="97" t="s">
        <v>266</v>
      </c>
      <c r="B214" s="94"/>
      <c r="C214" s="94"/>
      <c r="D214" s="94"/>
      <c r="E214" s="94"/>
      <c r="F214" s="94"/>
      <c r="G214" s="94"/>
      <c r="H214" s="94"/>
      <c r="I214" s="94"/>
      <c r="J214" s="94"/>
      <c r="K214" s="94"/>
      <c r="L214" s="94"/>
      <c r="M214" s="94"/>
      <c r="N214" s="94"/>
    </row>
    <row r="215" spans="1:14">
      <c r="A215" s="100" t="s">
        <v>223</v>
      </c>
    </row>
    <row r="216" spans="1:14">
      <c r="A216" s="101" t="s">
        <v>267</v>
      </c>
    </row>
    <row r="217" spans="1:14">
      <c r="A217" s="101"/>
    </row>
    <row r="218" spans="1:14">
      <c r="A218" s="100" t="s">
        <v>268</v>
      </c>
    </row>
    <row r="219" spans="1:14">
      <c r="A219" s="101" t="s">
        <v>579</v>
      </c>
    </row>
    <row r="220" spans="1:14">
      <c r="A220" s="96"/>
    </row>
    <row r="221" spans="1:14">
      <c r="A221" s="101"/>
    </row>
    <row r="222" spans="1:14">
      <c r="A222" s="127" t="s">
        <v>269</v>
      </c>
    </row>
    <row r="223" spans="1:14">
      <c r="A223" s="101" t="s">
        <v>270</v>
      </c>
    </row>
    <row r="224" spans="1:14">
      <c r="A224" s="101"/>
    </row>
    <row r="225" spans="1:2">
      <c r="A225" s="127" t="s">
        <v>271</v>
      </c>
    </row>
    <row r="226" spans="1:2">
      <c r="A226" s="102" t="s">
        <v>272</v>
      </c>
    </row>
    <row r="227" spans="1:2">
      <c r="A227" s="128" t="s">
        <v>143</v>
      </c>
      <c r="B227" s="128" t="s">
        <v>273</v>
      </c>
    </row>
    <row r="228" spans="1:2">
      <c r="B228" s="103"/>
    </row>
    <row r="229" spans="1:2">
      <c r="A229" s="101" t="s">
        <v>274</v>
      </c>
    </row>
    <row r="230" spans="1:2">
      <c r="A230" s="103" t="s">
        <v>143</v>
      </c>
      <c r="B230" s="103" t="s">
        <v>275</v>
      </c>
    </row>
    <row r="231" spans="1:2">
      <c r="A231" s="103"/>
      <c r="B231" s="103" t="s">
        <v>276</v>
      </c>
    </row>
    <row r="232" spans="1:2">
      <c r="A232" s="103" t="s">
        <v>143</v>
      </c>
      <c r="B232" s="103" t="s">
        <v>277</v>
      </c>
    </row>
    <row r="233" spans="1:2">
      <c r="A233" s="103"/>
      <c r="B233" s="103" t="s">
        <v>278</v>
      </c>
    </row>
    <row r="234" spans="1:2">
      <c r="A234" s="100"/>
    </row>
    <row r="235" spans="1:2">
      <c r="A235" s="127" t="s">
        <v>279</v>
      </c>
    </row>
    <row r="236" spans="1:2">
      <c r="A236" s="103" t="s">
        <v>580</v>
      </c>
    </row>
    <row r="237" spans="1:2">
      <c r="A237" s="103" t="s">
        <v>581</v>
      </c>
    </row>
    <row r="238" spans="1:2" ht="7" customHeight="1">
      <c r="A238" s="127"/>
    </row>
    <row r="239" spans="1:2">
      <c r="A239" s="103" t="s">
        <v>143</v>
      </c>
      <c r="B239" s="95" t="s">
        <v>280</v>
      </c>
    </row>
    <row r="240" spans="1:2">
      <c r="A240" s="103" t="s">
        <v>143</v>
      </c>
      <c r="B240" s="95" t="s">
        <v>582</v>
      </c>
    </row>
    <row r="241" spans="1:2">
      <c r="A241" s="103" t="s">
        <v>143</v>
      </c>
      <c r="B241" s="95" t="s">
        <v>281</v>
      </c>
    </row>
    <row r="242" spans="1:2">
      <c r="A242" s="103"/>
    </row>
    <row r="243" spans="1:2">
      <c r="A243" s="103" t="s">
        <v>282</v>
      </c>
    </row>
    <row r="244" spans="1:2" ht="7" customHeight="1">
      <c r="A244" s="127"/>
    </row>
    <row r="245" spans="1:2">
      <c r="A245" s="103" t="s">
        <v>143</v>
      </c>
      <c r="B245" s="95" t="s">
        <v>283</v>
      </c>
    </row>
    <row r="246" spans="1:2">
      <c r="A246" s="103"/>
      <c r="B246" s="103" t="s">
        <v>284</v>
      </c>
    </row>
    <row r="247" spans="1:2">
      <c r="A247" s="103" t="s">
        <v>143</v>
      </c>
      <c r="B247" s="95" t="s">
        <v>285</v>
      </c>
    </row>
    <row r="248" spans="1:2">
      <c r="A248" s="103"/>
      <c r="B248" s="95" t="s">
        <v>284</v>
      </c>
    </row>
    <row r="249" spans="1:2">
      <c r="A249" s="103" t="s">
        <v>143</v>
      </c>
      <c r="B249" s="95" t="s">
        <v>583</v>
      </c>
    </row>
    <row r="250" spans="1:2">
      <c r="A250" s="103"/>
      <c r="B250" s="95" t="s">
        <v>286</v>
      </c>
    </row>
    <row r="251" spans="1:2">
      <c r="A251" s="103" t="s">
        <v>287</v>
      </c>
    </row>
    <row r="252" spans="1:2">
      <c r="A252" s="103"/>
    </row>
    <row r="253" spans="1:2">
      <c r="A253" s="100" t="s">
        <v>288</v>
      </c>
    </row>
    <row r="254" spans="1:2">
      <c r="A254" s="101" t="s">
        <v>289</v>
      </c>
    </row>
    <row r="255" spans="1:2">
      <c r="A255" s="95" t="s">
        <v>290</v>
      </c>
    </row>
    <row r="256" spans="1:2">
      <c r="A256" s="95" t="s">
        <v>584</v>
      </c>
    </row>
  </sheetData>
  <sheetProtection insertColumns="0" insertRows="0"/>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59" display="Equipment/facilities/infrastructure" xr:uid="{816B48C5-D86B-FD45-81BB-6100609DE0D1}"/>
    <hyperlink ref="A7:D7" location="'Guide for Calculation English'!A118" display="Material costs" xr:uid="{F66E0FA3-6A83-994A-AE59-BF78A6B3E1D9}"/>
    <hyperlink ref="A8:D8" location="'Guide for Calculation English'!A133" display="Subcontracting" xr:uid="{59147D28-713C-5A48-9F37-9501073CA020}"/>
    <hyperlink ref="A9:D9" location="'Guide for Calculation English'!A151" display="Practice partner" xr:uid="{38E3C866-6018-DB44-B29B-3794CDEE1B1A}"/>
    <hyperlink ref="A11:D11" location="'Guide for Calculation English'!A185" display="Calculating overhead" xr:uid="{39D0DDCE-8740-9842-9DA1-A8F411178049}"/>
    <hyperlink ref="A12:D12" location="'Guide for Calculation English'!A198"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17.05.2022 / ds</oddFooter>
  </headerFooter>
  <rowBreaks count="3" manualBreakCount="3">
    <brk id="32" max="16383" man="1"/>
    <brk id="75" max="16383" man="1"/>
    <brk id="21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104"/>
  <sheetViews>
    <sheetView tabSelected="1" zoomScale="135" zoomScaleNormal="135" workbookViewId="0">
      <pane ySplit="10" topLeftCell="A11" activePane="bottomLeft" state="frozen"/>
      <selection activeCell="B9" sqref="B9"/>
      <selection pane="bottomLeft" activeCell="B103" sqref="B103"/>
    </sheetView>
  </sheetViews>
  <sheetFormatPr baseColWidth="10" defaultColWidth="10.83203125" defaultRowHeight="16" outlineLevelRow="1" outlineLevelCol="1"/>
  <cols>
    <col min="1" max="1" width="43" style="95" customWidth="1"/>
    <col min="2" max="2" width="15.83203125" style="104" customWidth="1"/>
    <col min="3" max="3" width="8" style="106" bestFit="1" customWidth="1"/>
    <col min="4" max="4" width="2.5" style="95" bestFit="1" customWidth="1"/>
    <col min="5" max="5" width="13.83203125" style="104" customWidth="1" outlineLevel="1"/>
    <col min="6" max="6" width="5.6640625" style="105" bestFit="1" customWidth="1" outlineLevel="1"/>
    <col min="7" max="7" width="2.5" style="95" bestFit="1" customWidth="1"/>
    <col min="8" max="8" width="13.83203125" style="104" customWidth="1" outlineLevel="1"/>
    <col min="9" max="9" width="5.6640625" style="105" bestFit="1" customWidth="1" outlineLevel="1"/>
    <col min="10" max="10" width="2.5" style="95" bestFit="1" customWidth="1"/>
    <col min="11" max="11" width="13.83203125" style="104" customWidth="1" outlineLevel="1"/>
    <col min="12" max="12" width="5.6640625" style="105" bestFit="1" customWidth="1" outlineLevel="1"/>
    <col min="13" max="13" width="2.5" style="95" bestFit="1" customWidth="1"/>
    <col min="14" max="14" width="13.83203125" style="104" customWidth="1" outlineLevel="1"/>
    <col min="15" max="15" width="6" style="95" bestFit="1" customWidth="1" outlineLevel="1"/>
    <col min="16" max="16" width="68.1640625" style="95" bestFit="1" customWidth="1"/>
    <col min="17" max="16384" width="10.83203125" style="95"/>
  </cols>
  <sheetData>
    <row r="1" spans="1:16">
      <c r="A1" s="182" t="s">
        <v>291</v>
      </c>
      <c r="B1" s="183"/>
      <c r="C1" s="184" t="s">
        <v>292</v>
      </c>
      <c r="D1" s="185"/>
      <c r="E1" s="274"/>
      <c r="F1" s="275"/>
      <c r="G1" s="151"/>
      <c r="H1" s="274"/>
      <c r="I1" s="275"/>
      <c r="K1" s="179" t="s">
        <v>293</v>
      </c>
    </row>
    <row r="3" spans="1:16" ht="5" customHeight="1"/>
    <row r="4" spans="1:16" s="179" customFormat="1" ht="16" customHeight="1">
      <c r="A4" s="276"/>
      <c r="B4" s="178" t="s">
        <v>179</v>
      </c>
      <c r="C4" s="178"/>
      <c r="E4" s="277">
        <v>44927</v>
      </c>
      <c r="F4" s="178" t="s">
        <v>181</v>
      </c>
      <c r="G4" s="178"/>
      <c r="H4" s="178"/>
      <c r="I4" s="278"/>
      <c r="K4" s="279">
        <f>E4+(K5*365)</f>
        <v>46752</v>
      </c>
      <c r="L4" s="178" t="s">
        <v>294</v>
      </c>
      <c r="M4" s="178"/>
      <c r="N4" s="178"/>
      <c r="O4" s="178"/>
    </row>
    <row r="5" spans="1:16" s="179" customFormat="1" ht="16" customHeight="1">
      <c r="A5" s="276"/>
      <c r="B5" s="178" t="s">
        <v>183</v>
      </c>
      <c r="C5" s="178"/>
      <c r="E5" s="280">
        <v>60</v>
      </c>
      <c r="F5" s="178" t="s">
        <v>185</v>
      </c>
      <c r="G5" s="178"/>
      <c r="H5" s="178"/>
      <c r="I5" s="278"/>
      <c r="K5" s="281">
        <f>IFERROR(E5/12,0)</f>
        <v>5</v>
      </c>
      <c r="L5" s="178" t="s">
        <v>295</v>
      </c>
      <c r="M5" s="178"/>
      <c r="N5" s="178"/>
      <c r="O5" s="178"/>
    </row>
    <row r="6" spans="1:16" s="179" customFormat="1">
      <c r="A6" s="276"/>
      <c r="B6" s="178" t="s">
        <v>187</v>
      </c>
      <c r="C6" s="178"/>
      <c r="I6" s="278"/>
      <c r="K6" s="180"/>
      <c r="L6" s="181"/>
      <c r="N6" s="180"/>
    </row>
    <row r="7" spans="1:16" s="284" customFormat="1">
      <c r="A7" s="282"/>
      <c r="B7" s="283"/>
      <c r="C7" s="283"/>
      <c r="E7" s="179"/>
      <c r="F7" s="179"/>
      <c r="G7" s="179"/>
      <c r="H7" s="179"/>
      <c r="I7" s="278"/>
      <c r="K7" s="278"/>
      <c r="L7" s="285"/>
      <c r="N7" s="278"/>
    </row>
    <row r="8" spans="1:16" s="179" customFormat="1" ht="6" customHeight="1">
      <c r="A8" s="186"/>
      <c r="F8" s="187"/>
      <c r="I8" s="187"/>
      <c r="L8" s="187"/>
    </row>
    <row r="9" spans="1:16" s="179" customFormat="1" ht="17" customHeight="1">
      <c r="B9" s="180"/>
      <c r="C9" s="188"/>
      <c r="D9" s="351"/>
      <c r="E9" s="292">
        <f>IFERROR(E64/$B64, 0)</f>
        <v>0</v>
      </c>
      <c r="F9" s="293"/>
      <c r="G9" s="351" t="s">
        <v>296</v>
      </c>
      <c r="H9" s="292">
        <f>IFERROR(H64/$B64, 0)</f>
        <v>0</v>
      </c>
      <c r="I9" s="293"/>
      <c r="J9" s="351" t="s">
        <v>297</v>
      </c>
      <c r="K9" s="292">
        <f>IFERROR(K64/$B64, 0)</f>
        <v>0</v>
      </c>
      <c r="L9" s="293"/>
      <c r="M9" s="351" t="s">
        <v>298</v>
      </c>
      <c r="N9" s="292">
        <f>IFERROR(N64/$B64, 0)</f>
        <v>0</v>
      </c>
      <c r="O9" s="293"/>
      <c r="P9" s="349" t="s">
        <v>299</v>
      </c>
    </row>
    <row r="10" spans="1:16" s="189" customFormat="1" ht="32" customHeight="1" collapsed="1">
      <c r="A10" s="318" t="s">
        <v>300</v>
      </c>
      <c r="B10" s="319" t="s">
        <v>301</v>
      </c>
      <c r="C10" s="320" t="s">
        <v>302</v>
      </c>
      <c r="D10" s="351"/>
      <c r="E10" s="286" t="s">
        <v>303</v>
      </c>
      <c r="F10" s="294"/>
      <c r="G10" s="351"/>
      <c r="H10" s="286" t="s">
        <v>296</v>
      </c>
      <c r="I10" s="294"/>
      <c r="J10" s="351"/>
      <c r="K10" s="286" t="s">
        <v>297</v>
      </c>
      <c r="L10" s="294"/>
      <c r="M10" s="351"/>
      <c r="N10" s="286" t="s">
        <v>304</v>
      </c>
      <c r="O10" s="294"/>
      <c r="P10" s="350"/>
    </row>
    <row r="11" spans="1:16" outlineLevel="1">
      <c r="A11" s="295" t="s">
        <v>305</v>
      </c>
      <c r="B11" s="296">
        <f t="shared" ref="B11:B18" si="0">SUM(E11,H11,K11,N11)</f>
        <v>0</v>
      </c>
      <c r="C11" s="297">
        <f t="shared" ref="C11:C18" si="1">IFERROR(B11/B$20, 0)</f>
        <v>0</v>
      </c>
      <c r="E11" s="107">
        <f>SUM('Personnel Costs'!H25)</f>
        <v>0</v>
      </c>
      <c r="H11" s="107"/>
      <c r="K11" s="107"/>
      <c r="N11" s="107"/>
      <c r="O11" s="105"/>
      <c r="P11" s="313" t="s">
        <v>306</v>
      </c>
    </row>
    <row r="12" spans="1:16" outlineLevel="1">
      <c r="A12" s="295" t="s">
        <v>307</v>
      </c>
      <c r="B12" s="296">
        <f t="shared" si="0"/>
        <v>0</v>
      </c>
      <c r="C12" s="297">
        <f t="shared" si="1"/>
        <v>0</v>
      </c>
      <c r="E12" s="107"/>
      <c r="H12" s="107">
        <f>SUM('Personnel Costs'!H42)</f>
        <v>0</v>
      </c>
      <c r="K12" s="107"/>
      <c r="N12" s="107"/>
      <c r="O12" s="105"/>
      <c r="P12" s="313" t="s">
        <v>306</v>
      </c>
    </row>
    <row r="13" spans="1:16" outlineLevel="1">
      <c r="A13" s="295" t="s">
        <v>308</v>
      </c>
      <c r="B13" s="296">
        <f t="shared" si="0"/>
        <v>0</v>
      </c>
      <c r="C13" s="297">
        <f>IFERROR(B13/B$20, 0)</f>
        <v>0</v>
      </c>
      <c r="E13" s="107"/>
      <c r="H13" s="107"/>
      <c r="K13" s="107">
        <f>SUM('Personnel Costs'!H59)</f>
        <v>0</v>
      </c>
      <c r="N13" s="107"/>
      <c r="O13" s="105"/>
      <c r="P13" s="313" t="s">
        <v>306</v>
      </c>
    </row>
    <row r="14" spans="1:16" outlineLevel="1">
      <c r="A14" s="295" t="s">
        <v>309</v>
      </c>
      <c r="B14" s="296">
        <f t="shared" si="0"/>
        <v>0</v>
      </c>
      <c r="C14" s="297">
        <f>IFERROR(B14/B$20, 0)</f>
        <v>0</v>
      </c>
      <c r="E14" s="107"/>
      <c r="H14" s="107"/>
      <c r="K14" s="107"/>
      <c r="N14" s="107">
        <f>SUM('Personnel Costs'!H76)</f>
        <v>0</v>
      </c>
      <c r="O14" s="105"/>
      <c r="P14" s="313" t="s">
        <v>306</v>
      </c>
    </row>
    <row r="15" spans="1:16" outlineLevel="1">
      <c r="A15" s="298" t="s">
        <v>310</v>
      </c>
      <c r="B15" s="296">
        <f t="shared" si="0"/>
        <v>0</v>
      </c>
      <c r="C15" s="297">
        <f t="shared" si="1"/>
        <v>0</v>
      </c>
      <c r="E15" s="108"/>
      <c r="H15" s="108"/>
      <c r="K15" s="108"/>
      <c r="N15" s="108"/>
      <c r="O15" s="105"/>
      <c r="P15" s="313" t="s">
        <v>311</v>
      </c>
    </row>
    <row r="16" spans="1:16" outlineLevel="1">
      <c r="A16" s="298" t="s">
        <v>310</v>
      </c>
      <c r="B16" s="296">
        <f t="shared" si="0"/>
        <v>0</v>
      </c>
      <c r="C16" s="297">
        <f t="shared" si="1"/>
        <v>0</v>
      </c>
      <c r="E16" s="108"/>
      <c r="H16" s="108"/>
      <c r="K16" s="108"/>
      <c r="N16" s="108"/>
      <c r="O16" s="105"/>
      <c r="P16" s="313" t="s">
        <v>311</v>
      </c>
    </row>
    <row r="17" spans="1:16" outlineLevel="1">
      <c r="A17" s="298" t="s">
        <v>310</v>
      </c>
      <c r="B17" s="296">
        <f t="shared" si="0"/>
        <v>0</v>
      </c>
      <c r="C17" s="297">
        <f>IFERROR(B17/B$20, 0)</f>
        <v>0</v>
      </c>
      <c r="E17" s="108"/>
      <c r="H17" s="108"/>
      <c r="K17" s="108"/>
      <c r="N17" s="108"/>
      <c r="O17" s="105"/>
      <c r="P17" s="313" t="s">
        <v>311</v>
      </c>
    </row>
    <row r="18" spans="1:16" outlineLevel="1">
      <c r="A18" s="298" t="s">
        <v>310</v>
      </c>
      <c r="B18" s="296">
        <f t="shared" si="0"/>
        <v>0</v>
      </c>
      <c r="C18" s="297">
        <f t="shared" si="1"/>
        <v>0</v>
      </c>
      <c r="E18" s="108"/>
      <c r="H18" s="108"/>
      <c r="K18" s="108"/>
      <c r="N18" s="108"/>
      <c r="O18" s="105"/>
      <c r="P18" s="313" t="s">
        <v>311</v>
      </c>
    </row>
    <row r="19" spans="1:16" ht="10.5" customHeight="1" outlineLevel="1">
      <c r="A19" s="299" t="s">
        <v>312</v>
      </c>
      <c r="B19" s="300"/>
      <c r="C19" s="301"/>
      <c r="E19" s="287"/>
      <c r="H19" s="287"/>
      <c r="K19" s="287"/>
      <c r="N19" s="287"/>
      <c r="O19" s="105"/>
      <c r="P19" s="148"/>
    </row>
    <row r="20" spans="1:16" s="191" customFormat="1" ht="19">
      <c r="A20" s="302" t="s">
        <v>313</v>
      </c>
      <c r="B20" s="303">
        <f>SUM(B11:B19)</f>
        <v>0</v>
      </c>
      <c r="C20" s="304">
        <f>IFERROR(B20/B$61, 0)</f>
        <v>0</v>
      </c>
      <c r="D20" s="190"/>
      <c r="E20" s="288">
        <f>SUM(E11:E19)</f>
        <v>0</v>
      </c>
      <c r="F20" s="317">
        <f>IFERROR(E20/E$61, 0)</f>
        <v>0</v>
      </c>
      <c r="G20" s="190"/>
      <c r="H20" s="288">
        <f>SUM(H11:H19)</f>
        <v>0</v>
      </c>
      <c r="I20" s="317">
        <f>IFERROR(H20/H$61, 0)</f>
        <v>0</v>
      </c>
      <c r="J20" s="190"/>
      <c r="K20" s="288">
        <f>SUM(K11:K19)</f>
        <v>0</v>
      </c>
      <c r="L20" s="317">
        <f>IFERROR(K20/K$61, 0)</f>
        <v>0</v>
      </c>
      <c r="M20" s="190"/>
      <c r="N20" s="288">
        <f>SUM(N11:N19)</f>
        <v>0</v>
      </c>
      <c r="O20" s="317">
        <f>IFERROR(N20/N$61, 0)</f>
        <v>0</v>
      </c>
      <c r="P20" s="314"/>
    </row>
    <row r="21" spans="1:16" s="191" customFormat="1" ht="19">
      <c r="A21" s="327"/>
      <c r="B21" s="328"/>
      <c r="C21" s="326"/>
      <c r="D21" s="190"/>
      <c r="E21" s="325"/>
      <c r="F21" s="324"/>
      <c r="G21" s="190"/>
      <c r="H21" s="325"/>
      <c r="I21" s="324"/>
      <c r="J21" s="190"/>
      <c r="K21" s="325"/>
      <c r="L21" s="324"/>
      <c r="M21" s="190"/>
      <c r="N21" s="328"/>
      <c r="O21" s="324"/>
      <c r="P21" s="329"/>
    </row>
    <row r="22" spans="1:16" outlineLevel="1">
      <c r="A22" s="305" t="s">
        <v>310</v>
      </c>
      <c r="B22" s="296">
        <f t="shared" ref="B22:B27" si="2">SUM(E22,H22,K22,N22)</f>
        <v>0</v>
      </c>
      <c r="C22" s="297">
        <f>IFERROR(B22/B$29, 0)</f>
        <v>0</v>
      </c>
      <c r="E22" s="149"/>
      <c r="H22" s="149"/>
      <c r="K22" s="149">
        <v>0</v>
      </c>
      <c r="N22" s="149"/>
      <c r="O22" s="105"/>
      <c r="P22" s="315" t="s">
        <v>311</v>
      </c>
    </row>
    <row r="23" spans="1:16" outlineLevel="1">
      <c r="A23" s="305" t="s">
        <v>310</v>
      </c>
      <c r="B23" s="296">
        <f t="shared" si="2"/>
        <v>0</v>
      </c>
      <c r="C23" s="297">
        <f t="shared" ref="C23:C27" si="3">IFERROR(B23/B$29, 0)</f>
        <v>0</v>
      </c>
      <c r="E23" s="149"/>
      <c r="H23" s="149"/>
      <c r="K23" s="149"/>
      <c r="N23" s="149"/>
      <c r="O23" s="105"/>
      <c r="P23" s="315" t="s">
        <v>311</v>
      </c>
    </row>
    <row r="24" spans="1:16" outlineLevel="1">
      <c r="A24" s="305" t="s">
        <v>310</v>
      </c>
      <c r="B24" s="296">
        <f t="shared" si="2"/>
        <v>0</v>
      </c>
      <c r="C24" s="297">
        <f t="shared" si="3"/>
        <v>0</v>
      </c>
      <c r="E24" s="149"/>
      <c r="H24" s="149"/>
      <c r="K24" s="149"/>
      <c r="N24" s="149"/>
      <c r="O24" s="105"/>
      <c r="P24" s="315" t="s">
        <v>311</v>
      </c>
    </row>
    <row r="25" spans="1:16" outlineLevel="1">
      <c r="A25" s="305" t="s">
        <v>310</v>
      </c>
      <c r="B25" s="296">
        <f t="shared" si="2"/>
        <v>0</v>
      </c>
      <c r="C25" s="297">
        <f t="shared" si="3"/>
        <v>0</v>
      </c>
      <c r="E25" s="149"/>
      <c r="H25" s="149"/>
      <c r="K25" s="149"/>
      <c r="N25" s="149"/>
      <c r="O25" s="105"/>
      <c r="P25" s="315" t="s">
        <v>311</v>
      </c>
    </row>
    <row r="26" spans="1:16" outlineLevel="1">
      <c r="A26" s="305" t="s">
        <v>310</v>
      </c>
      <c r="B26" s="296">
        <f t="shared" si="2"/>
        <v>0</v>
      </c>
      <c r="C26" s="297">
        <f t="shared" si="3"/>
        <v>0</v>
      </c>
      <c r="E26" s="149"/>
      <c r="H26" s="149"/>
      <c r="K26" s="149"/>
      <c r="N26" s="149"/>
      <c r="O26" s="105"/>
      <c r="P26" s="315" t="s">
        <v>311</v>
      </c>
    </row>
    <row r="27" spans="1:16" outlineLevel="1">
      <c r="A27" s="305" t="s">
        <v>310</v>
      </c>
      <c r="B27" s="296">
        <f t="shared" si="2"/>
        <v>0</v>
      </c>
      <c r="C27" s="297">
        <f t="shared" si="3"/>
        <v>0</v>
      </c>
      <c r="E27" s="149"/>
      <c r="H27" s="149"/>
      <c r="K27" s="149"/>
      <c r="N27" s="149"/>
      <c r="O27" s="105"/>
      <c r="P27" s="315" t="s">
        <v>311</v>
      </c>
    </row>
    <row r="28" spans="1:16" ht="11" customHeight="1" outlineLevel="1">
      <c r="A28" s="306" t="s">
        <v>314</v>
      </c>
      <c r="B28" s="300"/>
      <c r="C28" s="301"/>
      <c r="E28" s="150"/>
      <c r="H28" s="150"/>
      <c r="K28" s="150"/>
      <c r="N28" s="150"/>
      <c r="O28" s="105"/>
      <c r="P28" s="150"/>
    </row>
    <row r="29" spans="1:16" s="191" customFormat="1" ht="19">
      <c r="A29" s="307" t="s">
        <v>315</v>
      </c>
      <c r="B29" s="308">
        <f>SUM(B22:B28)</f>
        <v>0</v>
      </c>
      <c r="C29" s="309">
        <f>IFERROR(B29/B$61, 0)</f>
        <v>0</v>
      </c>
      <c r="D29" s="190"/>
      <c r="E29" s="289">
        <f>SUM(E22:E28)</f>
        <v>0</v>
      </c>
      <c r="F29" s="290"/>
      <c r="G29" s="190"/>
      <c r="H29" s="289">
        <f>SUM(H22:H28)</f>
        <v>0</v>
      </c>
      <c r="I29" s="290"/>
      <c r="J29" s="190"/>
      <c r="K29" s="289">
        <f>SUM(K22:K28)</f>
        <v>0</v>
      </c>
      <c r="L29" s="290"/>
      <c r="M29" s="190"/>
      <c r="N29" s="289">
        <f>SUM(N22:N28)</f>
        <v>0</v>
      </c>
      <c r="O29" s="290"/>
      <c r="P29" s="316"/>
    </row>
    <row r="30" spans="1:16" s="191" customFormat="1" ht="19">
      <c r="A30" s="327"/>
      <c r="B30" s="328"/>
      <c r="C30" s="326"/>
      <c r="D30" s="190"/>
      <c r="E30" s="325"/>
      <c r="F30" s="324"/>
      <c r="G30" s="190"/>
      <c r="H30" s="328"/>
      <c r="I30" s="324"/>
      <c r="J30" s="190"/>
      <c r="K30" s="328"/>
      <c r="L30" s="324"/>
      <c r="M30" s="190"/>
      <c r="N30" s="328"/>
      <c r="O30" s="324"/>
      <c r="P30" s="329"/>
    </row>
    <row r="31" spans="1:16" outlineLevel="1">
      <c r="A31" s="298" t="s">
        <v>316</v>
      </c>
      <c r="B31" s="296">
        <f>SUM(E31,H31,K31,N31)</f>
        <v>0</v>
      </c>
      <c r="C31" s="297">
        <f>IFERROR(B31/B$37, 0)</f>
        <v>0</v>
      </c>
      <c r="E31" s="108"/>
      <c r="H31" s="108"/>
      <c r="K31" s="108"/>
      <c r="N31" s="108"/>
      <c r="O31" s="105"/>
      <c r="P31" s="313" t="s">
        <v>317</v>
      </c>
    </row>
    <row r="32" spans="1:16" outlineLevel="1">
      <c r="A32" s="298" t="s">
        <v>318</v>
      </c>
      <c r="B32" s="296">
        <f>SUM(E32,H32,K32,N32)</f>
        <v>0</v>
      </c>
      <c r="C32" s="297">
        <f t="shared" ref="C32:C34" si="4">IFERROR(B32/B$37, 0)</f>
        <v>0</v>
      </c>
      <c r="E32" s="108"/>
      <c r="H32" s="108"/>
      <c r="K32" s="108"/>
      <c r="N32" s="108"/>
      <c r="O32" s="105"/>
      <c r="P32" s="313" t="s">
        <v>317</v>
      </c>
    </row>
    <row r="33" spans="1:16" outlineLevel="1">
      <c r="A33" s="298" t="s">
        <v>319</v>
      </c>
      <c r="B33" s="296">
        <f>SUM(E33,H33,K33,N33)</f>
        <v>0</v>
      </c>
      <c r="C33" s="297">
        <f t="shared" si="4"/>
        <v>0</v>
      </c>
      <c r="E33" s="108"/>
      <c r="H33" s="108"/>
      <c r="K33" s="108"/>
      <c r="N33" s="108"/>
      <c r="O33" s="105"/>
      <c r="P33" s="313" t="s">
        <v>317</v>
      </c>
    </row>
    <row r="34" spans="1:16" outlineLevel="1">
      <c r="A34" s="298" t="s">
        <v>320</v>
      </c>
      <c r="B34" s="296">
        <f>SUM(E34,H34,K34,N34)</f>
        <v>0</v>
      </c>
      <c r="C34" s="297">
        <f t="shared" si="4"/>
        <v>0</v>
      </c>
      <c r="E34" s="108"/>
      <c r="H34" s="108"/>
      <c r="K34" s="108"/>
      <c r="N34" s="108"/>
      <c r="O34" s="105"/>
      <c r="P34" s="313" t="s">
        <v>317</v>
      </c>
    </row>
    <row r="35" spans="1:16" outlineLevel="1">
      <c r="A35" s="298"/>
      <c r="B35" s="296">
        <f>SUM(E35,H35,K35,N35)</f>
        <v>0</v>
      </c>
      <c r="C35" s="297">
        <f>IFERROR(B35/B$37, 0)</f>
        <v>0</v>
      </c>
      <c r="E35" s="108"/>
      <c r="H35" s="108"/>
      <c r="K35" s="108"/>
      <c r="N35" s="108"/>
      <c r="O35" s="105"/>
      <c r="P35" s="313" t="s">
        <v>321</v>
      </c>
    </row>
    <row r="36" spans="1:16" ht="11" customHeight="1" outlineLevel="1">
      <c r="A36" s="299" t="s">
        <v>322</v>
      </c>
      <c r="B36" s="300"/>
      <c r="C36" s="301"/>
      <c r="E36" s="148"/>
      <c r="H36" s="148"/>
      <c r="K36" s="148"/>
      <c r="N36" s="148"/>
      <c r="O36" s="105"/>
      <c r="P36" s="148"/>
    </row>
    <row r="37" spans="1:16" s="191" customFormat="1" ht="19">
      <c r="A37" s="302" t="s">
        <v>323</v>
      </c>
      <c r="B37" s="303">
        <f>SUM(B31:B36)</f>
        <v>0</v>
      </c>
      <c r="C37" s="304">
        <f>IFERROR(B37/B$61, 0)</f>
        <v>0</v>
      </c>
      <c r="D37" s="190"/>
      <c r="E37" s="288">
        <f>SUM(E31:E36)</f>
        <v>0</v>
      </c>
      <c r="F37" s="317"/>
      <c r="G37" s="190"/>
      <c r="H37" s="288">
        <f>SUM(H31:H36)</f>
        <v>0</v>
      </c>
      <c r="I37" s="317"/>
      <c r="J37" s="190"/>
      <c r="K37" s="288">
        <f>SUM(K31:K36)</f>
        <v>0</v>
      </c>
      <c r="L37" s="317"/>
      <c r="M37" s="190"/>
      <c r="N37" s="288">
        <f>SUM(N31:N36)</f>
        <v>0</v>
      </c>
      <c r="O37" s="317"/>
      <c r="P37" s="314"/>
    </row>
    <row r="38" spans="1:16" s="191" customFormat="1" ht="19">
      <c r="A38" s="327"/>
      <c r="B38" s="328"/>
      <c r="C38" s="326"/>
      <c r="D38" s="190"/>
      <c r="E38" s="328"/>
      <c r="F38" s="324"/>
      <c r="G38" s="190"/>
      <c r="H38" s="328"/>
      <c r="I38" s="324"/>
      <c r="J38" s="190"/>
      <c r="K38" s="328"/>
      <c r="L38" s="324"/>
      <c r="M38" s="190"/>
      <c r="N38" s="328"/>
      <c r="O38" s="330"/>
      <c r="P38" s="329"/>
    </row>
    <row r="39" spans="1:16" outlineLevel="1">
      <c r="A39" s="305" t="s">
        <v>310</v>
      </c>
      <c r="B39" s="296">
        <f>SUM(E39,H39,K39,N39)</f>
        <v>0</v>
      </c>
      <c r="C39" s="297">
        <f>IFERROR(B39/B$45, 0)</f>
        <v>0</v>
      </c>
      <c r="E39" s="149"/>
      <c r="H39" s="149"/>
      <c r="K39" s="149"/>
      <c r="N39" s="149"/>
      <c r="O39" s="105"/>
      <c r="P39" s="315" t="s">
        <v>317</v>
      </c>
    </row>
    <row r="40" spans="1:16" outlineLevel="1">
      <c r="A40" s="305" t="s">
        <v>310</v>
      </c>
      <c r="B40" s="296">
        <f>SUM(E40,H40,K40,N40)</f>
        <v>0</v>
      </c>
      <c r="C40" s="297">
        <f t="shared" ref="C40:C43" si="5">IFERROR(B40/B$45, 0)</f>
        <v>0</v>
      </c>
      <c r="E40" s="149"/>
      <c r="H40" s="149"/>
      <c r="K40" s="149"/>
      <c r="N40" s="149"/>
      <c r="O40" s="105"/>
      <c r="P40" s="315" t="s">
        <v>317</v>
      </c>
    </row>
    <row r="41" spans="1:16" outlineLevel="1">
      <c r="A41" s="305" t="s">
        <v>310</v>
      </c>
      <c r="B41" s="296">
        <f>SUM(E41,H41,K41,N41)</f>
        <v>0</v>
      </c>
      <c r="C41" s="297">
        <f t="shared" si="5"/>
        <v>0</v>
      </c>
      <c r="E41" s="149"/>
      <c r="H41" s="149"/>
      <c r="K41" s="149"/>
      <c r="N41" s="149"/>
      <c r="O41" s="105"/>
      <c r="P41" s="315" t="s">
        <v>317</v>
      </c>
    </row>
    <row r="42" spans="1:16" outlineLevel="1">
      <c r="A42" s="305" t="s">
        <v>310</v>
      </c>
      <c r="B42" s="296">
        <f>SUM(E42,H42,K42,N42)</f>
        <v>0</v>
      </c>
      <c r="C42" s="297">
        <f t="shared" si="5"/>
        <v>0</v>
      </c>
      <c r="E42" s="149"/>
      <c r="H42" s="149"/>
      <c r="K42" s="149"/>
      <c r="N42" s="149"/>
      <c r="O42" s="105"/>
      <c r="P42" s="315" t="s">
        <v>317</v>
      </c>
    </row>
    <row r="43" spans="1:16" outlineLevel="1">
      <c r="A43" s="305" t="s">
        <v>310</v>
      </c>
      <c r="B43" s="296">
        <f>SUM(E43,H43,K43,N43)</f>
        <v>0</v>
      </c>
      <c r="C43" s="297">
        <f t="shared" si="5"/>
        <v>0</v>
      </c>
      <c r="E43" s="149"/>
      <c r="H43" s="149"/>
      <c r="K43" s="149"/>
      <c r="N43" s="149"/>
      <c r="O43" s="105"/>
      <c r="P43" s="315" t="s">
        <v>321</v>
      </c>
    </row>
    <row r="44" spans="1:16" ht="11" customHeight="1" outlineLevel="1">
      <c r="A44" s="306" t="s">
        <v>324</v>
      </c>
      <c r="B44" s="300"/>
      <c r="C44" s="301"/>
      <c r="E44" s="150"/>
      <c r="H44" s="150"/>
      <c r="K44" s="150"/>
      <c r="N44" s="150"/>
      <c r="O44" s="105"/>
      <c r="P44" s="150"/>
    </row>
    <row r="45" spans="1:16" s="191" customFormat="1" ht="19">
      <c r="A45" s="307" t="s">
        <v>325</v>
      </c>
      <c r="B45" s="308">
        <f>SUM(B39:B44)</f>
        <v>0</v>
      </c>
      <c r="C45" s="309">
        <f>IFERROR(B45/B$61, 0)</f>
        <v>0</v>
      </c>
      <c r="D45" s="190"/>
      <c r="E45" s="289">
        <f>SUM(E39:E44)</f>
        <v>0</v>
      </c>
      <c r="F45" s="290"/>
      <c r="G45" s="190"/>
      <c r="H45" s="289">
        <f>SUM(H39:H44)</f>
        <v>0</v>
      </c>
      <c r="I45" s="290"/>
      <c r="J45" s="190"/>
      <c r="K45" s="289">
        <f>SUM(K39:K44)</f>
        <v>0</v>
      </c>
      <c r="L45" s="290"/>
      <c r="M45" s="190"/>
      <c r="N45" s="289">
        <f>SUM(N39:N44)</f>
        <v>0</v>
      </c>
      <c r="O45" s="290"/>
      <c r="P45" s="316"/>
    </row>
    <row r="46" spans="1:16" s="191" customFormat="1" ht="19">
      <c r="A46" s="327"/>
      <c r="B46" s="328"/>
      <c r="C46" s="326"/>
      <c r="D46" s="190"/>
      <c r="E46" s="328"/>
      <c r="F46" s="324"/>
      <c r="G46" s="190"/>
      <c r="H46" s="328"/>
      <c r="I46" s="324"/>
      <c r="J46" s="190"/>
      <c r="K46" s="328"/>
      <c r="L46" s="324"/>
      <c r="M46" s="190"/>
      <c r="N46" s="328"/>
      <c r="O46" s="324"/>
      <c r="P46" s="329"/>
    </row>
    <row r="47" spans="1:16" outlineLevel="1">
      <c r="A47" s="298" t="s">
        <v>326</v>
      </c>
      <c r="B47" s="296">
        <f t="shared" ref="B47:B52" si="6">SUM(E47,H47,K47,N47)</f>
        <v>0</v>
      </c>
      <c r="C47" s="297">
        <f>IFERROR(B47/B$54, 0)</f>
        <v>0</v>
      </c>
      <c r="E47" s="108"/>
      <c r="H47" s="108"/>
      <c r="K47" s="108"/>
      <c r="N47" s="108"/>
      <c r="O47" s="105"/>
      <c r="P47" s="313" t="s">
        <v>327</v>
      </c>
    </row>
    <row r="48" spans="1:16" outlineLevel="1">
      <c r="A48" s="298" t="s">
        <v>328</v>
      </c>
      <c r="B48" s="296">
        <f t="shared" si="6"/>
        <v>0</v>
      </c>
      <c r="C48" s="297">
        <f t="shared" ref="C48:C52" si="7">IFERROR(B48/B$54, 0)</f>
        <v>0</v>
      </c>
      <c r="E48" s="108"/>
      <c r="H48" s="108"/>
      <c r="K48" s="108"/>
      <c r="N48" s="108"/>
      <c r="O48" s="105"/>
      <c r="P48" s="313" t="s">
        <v>329</v>
      </c>
    </row>
    <row r="49" spans="1:19" outlineLevel="1">
      <c r="A49" s="298" t="s">
        <v>310</v>
      </c>
      <c r="B49" s="296">
        <f t="shared" si="6"/>
        <v>0</v>
      </c>
      <c r="C49" s="297">
        <f t="shared" si="7"/>
        <v>0</v>
      </c>
      <c r="E49" s="108"/>
      <c r="H49" s="108"/>
      <c r="K49" s="108"/>
      <c r="N49" s="108"/>
      <c r="O49" s="105"/>
      <c r="P49" s="313" t="s">
        <v>329</v>
      </c>
    </row>
    <row r="50" spans="1:19" outlineLevel="1">
      <c r="A50" s="298" t="s">
        <v>310</v>
      </c>
      <c r="B50" s="296">
        <f t="shared" si="6"/>
        <v>0</v>
      </c>
      <c r="C50" s="297">
        <f t="shared" si="7"/>
        <v>0</v>
      </c>
      <c r="E50" s="108"/>
      <c r="H50" s="108"/>
      <c r="K50" s="108"/>
      <c r="N50" s="108"/>
      <c r="O50" s="105"/>
      <c r="P50" s="313" t="s">
        <v>329</v>
      </c>
    </row>
    <row r="51" spans="1:19" outlineLevel="1">
      <c r="A51" s="298" t="s">
        <v>310</v>
      </c>
      <c r="B51" s="296">
        <f t="shared" si="6"/>
        <v>0</v>
      </c>
      <c r="C51" s="297">
        <f t="shared" si="7"/>
        <v>0</v>
      </c>
      <c r="E51" s="108"/>
      <c r="H51" s="108"/>
      <c r="K51" s="108"/>
      <c r="N51" s="108"/>
      <c r="O51" s="105"/>
      <c r="P51" s="313" t="s">
        <v>329</v>
      </c>
    </row>
    <row r="52" spans="1:19" outlineLevel="1">
      <c r="A52" s="298" t="s">
        <v>310</v>
      </c>
      <c r="B52" s="296">
        <f t="shared" si="6"/>
        <v>0</v>
      </c>
      <c r="C52" s="297">
        <f t="shared" si="7"/>
        <v>0</v>
      </c>
      <c r="E52" s="108"/>
      <c r="H52" s="108"/>
      <c r="K52" s="108"/>
      <c r="N52" s="108"/>
      <c r="O52" s="105"/>
      <c r="P52" s="313" t="s">
        <v>329</v>
      </c>
    </row>
    <row r="53" spans="1:19" ht="11" customHeight="1" outlineLevel="1">
      <c r="A53" s="299" t="s">
        <v>330</v>
      </c>
      <c r="B53" s="300"/>
      <c r="C53" s="301"/>
      <c r="E53" s="148"/>
      <c r="H53" s="148"/>
      <c r="K53" s="148"/>
      <c r="N53" s="148"/>
      <c r="O53" s="105"/>
      <c r="P53" s="148"/>
    </row>
    <row r="54" spans="1:19" s="191" customFormat="1" ht="19">
      <c r="A54" s="310" t="s">
        <v>331</v>
      </c>
      <c r="B54" s="311">
        <f>SUM(B47:B53)</f>
        <v>0</v>
      </c>
      <c r="C54" s="312">
        <f>IFERROR(B54/B$61, 0)</f>
        <v>0</v>
      </c>
      <c r="D54" s="190"/>
      <c r="E54" s="291">
        <f>SUM(E47:E53)</f>
        <v>0</v>
      </c>
      <c r="F54" s="317"/>
      <c r="G54" s="190"/>
      <c r="H54" s="291">
        <f>SUM(H47:H53)</f>
        <v>0</v>
      </c>
      <c r="I54" s="317"/>
      <c r="J54" s="190"/>
      <c r="K54" s="291">
        <f>SUM(K47:K53)</f>
        <v>0</v>
      </c>
      <c r="L54" s="317"/>
      <c r="M54" s="190"/>
      <c r="N54" s="291">
        <f>SUM(N47:N53)</f>
        <v>0</v>
      </c>
      <c r="O54" s="317"/>
      <c r="P54" s="314" t="s">
        <v>332</v>
      </c>
    </row>
    <row r="55" spans="1:19" s="179" customFormat="1" ht="8" customHeight="1"/>
    <row r="56" spans="1:19" s="191" customFormat="1" ht="19">
      <c r="A56" s="192" t="s">
        <v>333</v>
      </c>
      <c r="B56" s="193">
        <f>SUM(B20,B29,B37,B45,B54)</f>
        <v>0</v>
      </c>
      <c r="C56" s="194"/>
      <c r="D56" s="179"/>
      <c r="E56" s="193">
        <f>SUM(E20,E29,E37,E45,E54)</f>
        <v>0</v>
      </c>
      <c r="F56" s="195"/>
      <c r="G56" s="190"/>
      <c r="H56" s="193">
        <f>SUM(H20,H29,H37,H45,H54)</f>
        <v>0</v>
      </c>
      <c r="I56" s="195"/>
      <c r="J56" s="190"/>
      <c r="K56" s="193">
        <f>SUM(K20,K29,K37,K45,K54)</f>
        <v>0</v>
      </c>
      <c r="L56" s="195"/>
      <c r="M56" s="190"/>
      <c r="N56" s="193">
        <f>SUM(N20,N29,N37,N45,N54)</f>
        <v>0</v>
      </c>
      <c r="O56" s="190"/>
      <c r="P56" s="196"/>
    </row>
    <row r="57" spans="1:19" s="202" customFormat="1">
      <c r="A57" s="197" t="s">
        <v>334</v>
      </c>
      <c r="B57" s="198">
        <f>SUM(E57,H57,K57,N57)</f>
        <v>0</v>
      </c>
      <c r="C57" s="199"/>
      <c r="D57" s="179"/>
      <c r="E57" s="198">
        <f>-E45</f>
        <v>0</v>
      </c>
      <c r="F57" s="200"/>
      <c r="G57" s="179"/>
      <c r="H57" s="198">
        <f>-H45</f>
        <v>0</v>
      </c>
      <c r="I57" s="200"/>
      <c r="J57" s="179"/>
      <c r="K57" s="198">
        <f>-K45</f>
        <v>0</v>
      </c>
      <c r="L57" s="200"/>
      <c r="M57" s="179"/>
      <c r="N57" s="198">
        <f>-N45</f>
        <v>0</v>
      </c>
      <c r="O57" s="179"/>
      <c r="P57" s="201"/>
    </row>
    <row r="58" spans="1:19" s="191" customFormat="1" ht="19">
      <c r="A58" s="192" t="s">
        <v>335</v>
      </c>
      <c r="B58" s="193">
        <f>SUM(B56:B57)</f>
        <v>0</v>
      </c>
      <c r="C58" s="194">
        <v>0.8</v>
      </c>
      <c r="D58" s="179"/>
      <c r="E58" s="193">
        <f>SUM(E56:E57)</f>
        <v>0</v>
      </c>
      <c r="F58" s="195"/>
      <c r="G58" s="190"/>
      <c r="H58" s="193">
        <f>SUM(H56:H57)</f>
        <v>0</v>
      </c>
      <c r="I58" s="195"/>
      <c r="J58" s="190"/>
      <c r="K58" s="193">
        <f>SUM(K56:K57)</f>
        <v>0</v>
      </c>
      <c r="L58" s="195"/>
      <c r="M58" s="190"/>
      <c r="N58" s="193">
        <f>SUM(N56:N57)</f>
        <v>0</v>
      </c>
      <c r="O58" s="190"/>
      <c r="P58" s="196"/>
    </row>
    <row r="59" spans="1:19" s="179" customFormat="1" ht="5" customHeight="1">
      <c r="B59" s="203"/>
      <c r="C59" s="204"/>
      <c r="E59" s="203"/>
      <c r="F59" s="181"/>
      <c r="H59" s="203"/>
      <c r="I59" s="181"/>
      <c r="K59" s="203"/>
      <c r="L59" s="181"/>
      <c r="N59" s="203"/>
    </row>
    <row r="60" spans="1:19" s="202" customFormat="1">
      <c r="A60" s="197" t="s">
        <v>336</v>
      </c>
      <c r="B60" s="198">
        <f>B58/0.8*0.2</f>
        <v>0</v>
      </c>
      <c r="C60" s="199">
        <v>0.2</v>
      </c>
      <c r="D60" s="179"/>
      <c r="E60" s="198">
        <f>E58/0.8*0.2</f>
        <v>0</v>
      </c>
      <c r="F60" s="181"/>
      <c r="G60" s="179"/>
      <c r="H60" s="198">
        <f>H58/0.8*0.2</f>
        <v>0</v>
      </c>
      <c r="I60" s="181"/>
      <c r="J60" s="179"/>
      <c r="K60" s="198">
        <f>K58/0.8*0.2</f>
        <v>0</v>
      </c>
      <c r="L60" s="181"/>
      <c r="M60" s="179"/>
      <c r="N60" s="198">
        <f>N58/0.8*0.2</f>
        <v>0</v>
      </c>
      <c r="O60" s="179"/>
      <c r="P60" s="205"/>
    </row>
    <row r="61" spans="1:19" s="211" customFormat="1" ht="20">
      <c r="A61" s="206" t="s">
        <v>337</v>
      </c>
      <c r="B61" s="207">
        <f>SUM(B60,B58)</f>
        <v>0</v>
      </c>
      <c r="C61" s="208">
        <v>1</v>
      </c>
      <c r="D61" s="209"/>
      <c r="E61" s="207">
        <f>SUM(E60,E58)</f>
        <v>0</v>
      </c>
      <c r="F61" s="209"/>
      <c r="G61" s="209"/>
      <c r="H61" s="207">
        <f>SUM(H60,H58)</f>
        <v>0</v>
      </c>
      <c r="I61" s="209"/>
      <c r="J61" s="209"/>
      <c r="K61" s="207">
        <f>SUM(K60,K58)</f>
        <v>0</v>
      </c>
      <c r="L61" s="209"/>
      <c r="M61" s="209"/>
      <c r="N61" s="207">
        <f>SUM(N60,N58)</f>
        <v>0</v>
      </c>
      <c r="O61" s="209"/>
      <c r="P61" s="210"/>
    </row>
    <row r="63" spans="1:19" s="179" customFormat="1" ht="19" collapsed="1">
      <c r="A63" s="192" t="s">
        <v>338</v>
      </c>
      <c r="B63" s="212"/>
      <c r="C63" s="213"/>
      <c r="E63" s="203"/>
      <c r="F63" s="181"/>
      <c r="H63" s="203"/>
      <c r="I63" s="181"/>
      <c r="K63" s="203"/>
      <c r="L63" s="181"/>
      <c r="N63" s="203"/>
      <c r="R63" s="214"/>
      <c r="S63" s="215"/>
    </row>
    <row r="64" spans="1:19" s="202" customFormat="1" ht="33" customHeight="1">
      <c r="A64" s="333" t="s">
        <v>534</v>
      </c>
      <c r="B64" s="198">
        <f>SUM(B61)</f>
        <v>0</v>
      </c>
      <c r="C64" s="199">
        <v>1</v>
      </c>
      <c r="E64" s="198">
        <f>SUM(E61:E61)</f>
        <v>0</v>
      </c>
      <c r="F64" s="216">
        <v>1</v>
      </c>
      <c r="H64" s="198">
        <f>SUM(H61:H61)</f>
        <v>0</v>
      </c>
      <c r="I64" s="216">
        <v>1</v>
      </c>
      <c r="K64" s="198">
        <f>SUM(K61:K61)</f>
        <v>0</v>
      </c>
      <c r="L64" s="216">
        <v>1</v>
      </c>
      <c r="N64" s="198">
        <f>SUM(N61:N61)</f>
        <v>0</v>
      </c>
      <c r="O64" s="216">
        <v>1</v>
      </c>
    </row>
    <row r="65" spans="1:19" s="190" customFormat="1" ht="39" customHeight="1">
      <c r="A65" s="331" t="s">
        <v>532</v>
      </c>
      <c r="B65" s="217">
        <f>B64*50%</f>
        <v>0</v>
      </c>
      <c r="C65" s="218">
        <f>IFERROR(B65/B$64, 0)</f>
        <v>0</v>
      </c>
      <c r="D65" s="191"/>
      <c r="E65" s="217">
        <f>E64*50%</f>
        <v>0</v>
      </c>
      <c r="F65" s="218">
        <f>IFERROR(E65/E$64, 0)</f>
        <v>0</v>
      </c>
      <c r="G65" s="191"/>
      <c r="H65" s="217">
        <f>H64*50%</f>
        <v>0</v>
      </c>
      <c r="I65" s="218">
        <f>IFERROR(H65/H$64, 0)</f>
        <v>0</v>
      </c>
      <c r="J65" s="191"/>
      <c r="K65" s="217">
        <f>K64*50%</f>
        <v>0</v>
      </c>
      <c r="L65" s="218">
        <f>IFERROR(K65/K$64, 0)</f>
        <v>0</v>
      </c>
      <c r="M65" s="191"/>
      <c r="N65" s="217">
        <f>N64*50%</f>
        <v>0</v>
      </c>
      <c r="O65" s="218">
        <f>IFERROR(N65/N$64, 0)</f>
        <v>0</v>
      </c>
    </row>
    <row r="66" spans="1:19" s="202" customFormat="1">
      <c r="A66" s="197" t="s">
        <v>339</v>
      </c>
      <c r="B66" s="198">
        <f>B64-B65</f>
        <v>0</v>
      </c>
      <c r="C66" s="199">
        <f>IFERROR(B66/B$64, 0)</f>
        <v>0</v>
      </c>
      <c r="E66" s="198">
        <f>E64-E65</f>
        <v>0</v>
      </c>
      <c r="F66" s="216">
        <f>IFERROR(E66/E$64, 0)</f>
        <v>0</v>
      </c>
      <c r="H66" s="198">
        <f>H64-H65</f>
        <v>0</v>
      </c>
      <c r="I66" s="216">
        <f>IFERROR(H66/H$64, 0)</f>
        <v>0</v>
      </c>
      <c r="K66" s="198">
        <f>K64-K65</f>
        <v>0</v>
      </c>
      <c r="L66" s="216">
        <f>IFERROR(K66/K$64, 0)</f>
        <v>0</v>
      </c>
      <c r="N66" s="198">
        <f>N64-N65</f>
        <v>0</v>
      </c>
      <c r="O66" s="216">
        <f>IFERROR(N66/N$64, 0)</f>
        <v>0</v>
      </c>
    </row>
    <row r="67" spans="1:19">
      <c r="B67" s="95"/>
      <c r="C67" s="95"/>
      <c r="E67" s="95"/>
      <c r="H67" s="95"/>
      <c r="K67" s="95"/>
      <c r="N67" s="95"/>
      <c r="O67" s="105"/>
    </row>
    <row r="68" spans="1:19" s="179" customFormat="1" ht="19">
      <c r="A68" s="219" t="s">
        <v>340</v>
      </c>
      <c r="B68" s="220"/>
      <c r="C68" s="221"/>
      <c r="F68" s="181"/>
      <c r="I68" s="181"/>
      <c r="L68" s="181"/>
      <c r="O68" s="181"/>
    </row>
    <row r="69" spans="1:19" s="180" customFormat="1" ht="38">
      <c r="A69" s="332" t="s">
        <v>533</v>
      </c>
      <c r="B69" s="222">
        <f>SUM(B70:B71)</f>
        <v>0</v>
      </c>
      <c r="C69" s="223">
        <f>SUM(C70:C71)</f>
        <v>0</v>
      </c>
      <c r="D69" s="179"/>
      <c r="E69" s="222">
        <f>SUM(E70:E71)</f>
        <v>0</v>
      </c>
      <c r="F69" s="224">
        <f>SUM(F70:F71)</f>
        <v>0</v>
      </c>
      <c r="G69" s="179"/>
      <c r="H69" s="222">
        <f>SUM(H70:H71)</f>
        <v>0</v>
      </c>
      <c r="I69" s="224">
        <f>SUM(I70:I71)</f>
        <v>0</v>
      </c>
      <c r="J69" s="179"/>
      <c r="K69" s="222">
        <f>SUM(K70:K71)</f>
        <v>0</v>
      </c>
      <c r="L69" s="224">
        <f>SUM(L70:L71)</f>
        <v>0</v>
      </c>
      <c r="M69" s="179"/>
      <c r="N69" s="222">
        <f>SUM(N70:N71)</f>
        <v>0</v>
      </c>
      <c r="O69" s="224">
        <f>SUM(O70:O71)</f>
        <v>0</v>
      </c>
      <c r="P69" s="179"/>
      <c r="Q69" s="179"/>
      <c r="R69" s="179"/>
      <c r="S69" s="179"/>
    </row>
    <row r="70" spans="1:19" s="179" customFormat="1">
      <c r="A70" s="225" t="s">
        <v>341</v>
      </c>
      <c r="B70" s="226">
        <f>SUM(B60)</f>
        <v>0</v>
      </c>
      <c r="C70" s="227">
        <f>IFERROR(B70/B$64, 0)</f>
        <v>0</v>
      </c>
      <c r="E70" s="226">
        <f>SUM(E60:E60)</f>
        <v>0</v>
      </c>
      <c r="F70" s="228">
        <f>IFERROR(E70/E$64, 0)</f>
        <v>0</v>
      </c>
      <c r="H70" s="226">
        <f>SUM(H60:H60)</f>
        <v>0</v>
      </c>
      <c r="I70" s="228">
        <f>IFERROR(H70/H$64, 0)</f>
        <v>0</v>
      </c>
      <c r="K70" s="226">
        <f>SUM(K60:K60)</f>
        <v>0</v>
      </c>
      <c r="L70" s="228">
        <f>IFERROR(K70/K$64, 0)</f>
        <v>0</v>
      </c>
      <c r="N70" s="226">
        <f>SUM(N60:N60)</f>
        <v>0</v>
      </c>
      <c r="O70" s="228">
        <f>IFERROR(N70/N$64, 0)</f>
        <v>0</v>
      </c>
    </row>
    <row r="71" spans="1:19" s="180" customFormat="1">
      <c r="A71" s="229" t="s">
        <v>342</v>
      </c>
      <c r="B71" s="220">
        <f>B66-B70</f>
        <v>0</v>
      </c>
      <c r="C71" s="221">
        <f>IFERROR(B71/B$64, 0)</f>
        <v>0</v>
      </c>
      <c r="D71" s="179"/>
      <c r="E71" s="220">
        <f>E66-E70</f>
        <v>0</v>
      </c>
      <c r="F71" s="230">
        <f>IFERROR(E71/E$64, 0)</f>
        <v>0</v>
      </c>
      <c r="G71" s="179"/>
      <c r="H71" s="220">
        <f>H66-H70</f>
        <v>0</v>
      </c>
      <c r="I71" s="230">
        <f>IFERROR(H71/H$64, 0)</f>
        <v>0</v>
      </c>
      <c r="J71" s="179"/>
      <c r="K71" s="220">
        <f>K66-K70</f>
        <v>0</v>
      </c>
      <c r="L71" s="230">
        <f>IFERROR(K71/K$64, 0)</f>
        <v>0</v>
      </c>
      <c r="M71" s="179"/>
      <c r="N71" s="220">
        <f>N66-N70</f>
        <v>0</v>
      </c>
      <c r="O71" s="230">
        <f>IFERROR(N71/N$64, 0)</f>
        <v>0</v>
      </c>
      <c r="P71" s="179"/>
      <c r="Q71" s="179"/>
      <c r="R71" s="179"/>
      <c r="S71" s="179"/>
    </row>
    <row r="72" spans="1:19" s="118" customFormat="1" ht="11" outlineLevel="1">
      <c r="A72" s="130"/>
      <c r="B72" s="152">
        <f t="shared" ref="B72:B77" si="8">SUM(E72,H72,K72,N72)</f>
        <v>0</v>
      </c>
      <c r="E72" s="131"/>
      <c r="H72" s="131"/>
      <c r="K72" s="131"/>
      <c r="N72" s="131"/>
    </row>
    <row r="73" spans="1:19" s="118" customFormat="1" ht="11" outlineLevel="1">
      <c r="A73" s="130"/>
      <c r="B73" s="152">
        <f t="shared" si="8"/>
        <v>0</v>
      </c>
      <c r="E73" s="131"/>
      <c r="H73" s="131"/>
      <c r="K73" s="131"/>
      <c r="N73" s="131"/>
    </row>
    <row r="74" spans="1:19" s="118" customFormat="1" ht="11" outlineLevel="1">
      <c r="A74" s="130"/>
      <c r="B74" s="152">
        <f t="shared" si="8"/>
        <v>0</v>
      </c>
      <c r="E74" s="131"/>
      <c r="H74" s="131"/>
      <c r="K74" s="131"/>
      <c r="N74" s="131"/>
    </row>
    <row r="75" spans="1:19" s="118" customFormat="1" ht="11" outlineLevel="1">
      <c r="A75" s="130"/>
      <c r="B75" s="152">
        <f t="shared" si="8"/>
        <v>0</v>
      </c>
      <c r="E75" s="131"/>
      <c r="H75" s="131"/>
      <c r="K75" s="131"/>
      <c r="N75" s="131"/>
    </row>
    <row r="76" spans="1:19" s="118" customFormat="1" ht="11" outlineLevel="1">
      <c r="A76" s="130"/>
      <c r="B76" s="152">
        <f t="shared" si="8"/>
        <v>0</v>
      </c>
      <c r="E76" s="131"/>
      <c r="H76" s="131"/>
      <c r="K76" s="131"/>
      <c r="N76" s="131"/>
    </row>
    <row r="77" spans="1:19" s="118" customFormat="1" ht="11" outlineLevel="1">
      <c r="A77" s="130" t="s">
        <v>343</v>
      </c>
      <c r="B77" s="152">
        <f t="shared" si="8"/>
        <v>0</v>
      </c>
      <c r="E77" s="131"/>
      <c r="H77" s="131"/>
      <c r="K77" s="131"/>
      <c r="N77" s="131"/>
    </row>
    <row r="78" spans="1:19">
      <c r="A78" s="153" t="s">
        <v>344</v>
      </c>
      <c r="B78" s="154">
        <f>SUM(B72:B77)</f>
        <v>0</v>
      </c>
      <c r="C78" s="118"/>
      <c r="D78" s="118"/>
      <c r="E78" s="154">
        <f>SUM(E72:E77)</f>
        <v>0</v>
      </c>
      <c r="F78" s="118"/>
      <c r="G78" s="118"/>
      <c r="H78" s="154">
        <f>SUM(H72:H77)</f>
        <v>0</v>
      </c>
      <c r="I78" s="118"/>
      <c r="J78" s="118"/>
      <c r="K78" s="154">
        <f>SUM(K72:K77)</f>
        <v>0</v>
      </c>
      <c r="M78" s="118"/>
      <c r="N78" s="154">
        <f>SUM(N72:N77)</f>
        <v>0</v>
      </c>
      <c r="O78" s="118"/>
    </row>
    <row r="79" spans="1:19">
      <c r="A79" s="322"/>
      <c r="B79" s="323"/>
      <c r="C79" s="118"/>
      <c r="D79" s="118"/>
      <c r="E79" s="323"/>
      <c r="F79" s="118"/>
      <c r="G79" s="118"/>
      <c r="H79" s="323"/>
      <c r="I79" s="118"/>
      <c r="J79" s="118"/>
      <c r="K79" s="323"/>
      <c r="M79" s="118"/>
      <c r="N79" s="323"/>
      <c r="O79" s="118"/>
    </row>
    <row r="80" spans="1:19" s="118" customFormat="1" ht="11" outlineLevel="1">
      <c r="A80" s="155"/>
      <c r="B80" s="152">
        <f t="shared" ref="B80:B85" si="9">SUM(E80,H80,K80,N80)</f>
        <v>0</v>
      </c>
      <c r="E80" s="156"/>
      <c r="H80" s="156"/>
      <c r="K80" s="156"/>
      <c r="N80" s="156"/>
    </row>
    <row r="81" spans="1:19" s="118" customFormat="1" ht="11" outlineLevel="1">
      <c r="A81" s="155"/>
      <c r="B81" s="152">
        <f t="shared" si="9"/>
        <v>0</v>
      </c>
      <c r="E81" s="156"/>
      <c r="H81" s="156"/>
      <c r="K81" s="156"/>
      <c r="N81" s="156"/>
    </row>
    <row r="82" spans="1:19" s="118" customFormat="1" ht="11" outlineLevel="1">
      <c r="A82" s="155"/>
      <c r="B82" s="152">
        <f t="shared" si="9"/>
        <v>0</v>
      </c>
      <c r="E82" s="156"/>
      <c r="H82" s="156"/>
      <c r="K82" s="156"/>
      <c r="N82" s="156"/>
    </row>
    <row r="83" spans="1:19" s="118" customFormat="1" ht="11" outlineLevel="1">
      <c r="A83" s="155"/>
      <c r="B83" s="152">
        <f t="shared" si="9"/>
        <v>0</v>
      </c>
      <c r="E83" s="156"/>
      <c r="H83" s="156"/>
      <c r="K83" s="156"/>
      <c r="N83" s="156"/>
    </row>
    <row r="84" spans="1:19" s="118" customFormat="1" ht="11" outlineLevel="1">
      <c r="A84" s="155"/>
      <c r="B84" s="152">
        <f t="shared" si="9"/>
        <v>0</v>
      </c>
      <c r="E84" s="156"/>
      <c r="H84" s="156"/>
      <c r="K84" s="156"/>
      <c r="N84" s="156"/>
    </row>
    <row r="85" spans="1:19" s="118" customFormat="1" ht="11" outlineLevel="1">
      <c r="A85" s="155" t="s">
        <v>345</v>
      </c>
      <c r="B85" s="152">
        <f t="shared" si="9"/>
        <v>0</v>
      </c>
      <c r="E85" s="156"/>
      <c r="H85" s="156"/>
      <c r="K85" s="156"/>
      <c r="N85" s="156"/>
    </row>
    <row r="86" spans="1:19">
      <c r="A86" s="157" t="s">
        <v>346</v>
      </c>
      <c r="B86" s="158">
        <f>SUM(B80:B85)</f>
        <v>0</v>
      </c>
      <c r="C86" s="118"/>
      <c r="D86" s="118"/>
      <c r="E86" s="158">
        <f>SUM(E80:E85)</f>
        <v>0</v>
      </c>
      <c r="F86" s="118"/>
      <c r="G86" s="118"/>
      <c r="H86" s="158">
        <f>SUM(H80:H85)</f>
        <v>0</v>
      </c>
      <c r="I86" s="118"/>
      <c r="J86" s="118"/>
      <c r="K86" s="158">
        <f>SUM(K80:K85)</f>
        <v>0</v>
      </c>
      <c r="M86" s="118"/>
      <c r="N86" s="158">
        <f>SUM(N80:N85)</f>
        <v>0</v>
      </c>
      <c r="O86" s="118"/>
    </row>
    <row r="87" spans="1:19">
      <c r="A87" s="322"/>
      <c r="B87" s="323"/>
      <c r="C87" s="118"/>
      <c r="D87" s="118"/>
      <c r="E87" s="323"/>
      <c r="F87" s="118"/>
      <c r="G87" s="118"/>
      <c r="H87" s="323"/>
      <c r="I87" s="118"/>
      <c r="J87" s="118"/>
      <c r="K87" s="323"/>
      <c r="M87" s="118"/>
      <c r="N87" s="323"/>
      <c r="O87" s="118"/>
    </row>
    <row r="88" spans="1:19" s="118" customFormat="1" ht="11" outlineLevel="1">
      <c r="A88" s="130"/>
      <c r="B88" s="152">
        <f t="shared" ref="B88:B93" si="10">SUM(E88,H88,K88,N88)</f>
        <v>0</v>
      </c>
      <c r="E88" s="131"/>
      <c r="H88" s="131"/>
      <c r="K88" s="131"/>
      <c r="N88" s="131"/>
    </row>
    <row r="89" spans="1:19" s="118" customFormat="1" ht="11" outlineLevel="1">
      <c r="A89" s="130"/>
      <c r="B89" s="152">
        <f t="shared" si="10"/>
        <v>0</v>
      </c>
      <c r="E89" s="131"/>
      <c r="H89" s="131"/>
      <c r="K89" s="131"/>
      <c r="N89" s="131"/>
    </row>
    <row r="90" spans="1:19" s="118" customFormat="1" ht="11" outlineLevel="1">
      <c r="A90" s="130"/>
      <c r="B90" s="152">
        <f t="shared" si="10"/>
        <v>0</v>
      </c>
      <c r="E90" s="131"/>
      <c r="H90" s="131"/>
      <c r="K90" s="131"/>
      <c r="N90" s="131"/>
    </row>
    <row r="91" spans="1:19" s="118" customFormat="1" ht="11" outlineLevel="1">
      <c r="A91" s="130"/>
      <c r="B91" s="152">
        <f t="shared" si="10"/>
        <v>0</v>
      </c>
      <c r="E91" s="131"/>
      <c r="H91" s="131"/>
      <c r="K91" s="131"/>
      <c r="N91" s="131"/>
    </row>
    <row r="92" spans="1:19" s="118" customFormat="1" ht="11" outlineLevel="1">
      <c r="A92" s="130"/>
      <c r="B92" s="152">
        <f t="shared" si="10"/>
        <v>0</v>
      </c>
      <c r="E92" s="131"/>
      <c r="H92" s="131"/>
      <c r="K92" s="131"/>
      <c r="N92" s="131"/>
    </row>
    <row r="93" spans="1:19" s="118" customFormat="1" ht="11" outlineLevel="1">
      <c r="A93" s="130" t="s">
        <v>347</v>
      </c>
      <c r="B93" s="152">
        <f t="shared" si="10"/>
        <v>0</v>
      </c>
      <c r="E93" s="131"/>
      <c r="H93" s="131"/>
      <c r="K93" s="131"/>
      <c r="N93" s="131"/>
    </row>
    <row r="94" spans="1:19">
      <c r="A94" s="153" t="s">
        <v>348</v>
      </c>
      <c r="B94" s="154">
        <f>SUM(B88:B93)</f>
        <v>0</v>
      </c>
      <c r="C94" s="118"/>
      <c r="D94" s="118"/>
      <c r="E94" s="154">
        <f>SUM(E88:E93)</f>
        <v>0</v>
      </c>
      <c r="F94" s="118"/>
      <c r="G94" s="118"/>
      <c r="H94" s="154">
        <f>SUM(H88:H93)</f>
        <v>0</v>
      </c>
      <c r="I94" s="118"/>
      <c r="J94" s="118"/>
      <c r="K94" s="154">
        <f>SUM(K88:K93)</f>
        <v>0</v>
      </c>
      <c r="M94" s="118"/>
      <c r="N94" s="154">
        <f>SUM(N88:N93)</f>
        <v>0</v>
      </c>
      <c r="O94" s="118"/>
    </row>
    <row r="95" spans="1:19" s="233" customFormat="1" ht="19">
      <c r="A95" s="192" t="s">
        <v>349</v>
      </c>
      <c r="B95" s="231">
        <f>SUM(B78,B86,B94)</f>
        <v>0</v>
      </c>
      <c r="C95" s="232">
        <f>IFERROR(B95/B$71, 0)</f>
        <v>0</v>
      </c>
      <c r="D95" s="190"/>
      <c r="E95" s="231">
        <f>SUM(E78,E86,E94)</f>
        <v>0</v>
      </c>
      <c r="F95" s="232">
        <f>IFERROR(E95/E$71, 0)</f>
        <v>0</v>
      </c>
      <c r="G95" s="190"/>
      <c r="H95" s="231">
        <f>SUM(H78,H86,H94)</f>
        <v>0</v>
      </c>
      <c r="I95" s="232">
        <f>IFERROR(H95/H$71, 0)</f>
        <v>0</v>
      </c>
      <c r="J95" s="190"/>
      <c r="K95" s="231">
        <f>SUM(K78,K86,K94)</f>
        <v>0</v>
      </c>
      <c r="L95" s="232">
        <f>IFERROR(K95/K$71, 0)</f>
        <v>0</v>
      </c>
      <c r="M95" s="190"/>
      <c r="N95" s="231">
        <f>SUM(N78,N86,N94)</f>
        <v>0</v>
      </c>
      <c r="O95" s="232">
        <f>IFERROR(N95/N$71, 0)</f>
        <v>0</v>
      </c>
      <c r="P95" s="190"/>
      <c r="Q95" s="190"/>
      <c r="R95" s="190"/>
      <c r="S95" s="190"/>
    </row>
    <row r="96" spans="1:19" s="233" customFormat="1" ht="19">
      <c r="A96" s="192" t="s">
        <v>350</v>
      </c>
      <c r="B96" s="231">
        <f>B71-B95</f>
        <v>0</v>
      </c>
      <c r="C96" s="232">
        <f>IFERROR(B96/B$71, 0)</f>
        <v>0</v>
      </c>
      <c r="D96" s="190"/>
      <c r="E96" s="231">
        <f>E71-E95</f>
        <v>0</v>
      </c>
      <c r="F96" s="232">
        <f>IFERROR(E96/E$71, 0)</f>
        <v>0</v>
      </c>
      <c r="G96" s="190"/>
      <c r="H96" s="231">
        <f>H71-H95</f>
        <v>0</v>
      </c>
      <c r="I96" s="232">
        <f>IFERROR(H96/H$71, 0)</f>
        <v>0</v>
      </c>
      <c r="J96" s="190"/>
      <c r="K96" s="231">
        <f>K71-K95</f>
        <v>0</v>
      </c>
      <c r="L96" s="232">
        <f>IFERROR(K96/K$71, 0)</f>
        <v>0</v>
      </c>
      <c r="M96" s="190"/>
      <c r="N96" s="231">
        <f>N71-N95</f>
        <v>0</v>
      </c>
      <c r="O96" s="232">
        <f>IFERROR(N96/N$71, 0)</f>
        <v>0</v>
      </c>
      <c r="P96" s="190"/>
      <c r="Q96" s="190"/>
      <c r="R96" s="190"/>
      <c r="S96" s="190"/>
    </row>
    <row r="97" spans="1:16">
      <c r="A97" s="343"/>
      <c r="B97" s="344">
        <f>SUM(E97,H97,K97,N97)</f>
        <v>0</v>
      </c>
      <c r="C97" s="234"/>
      <c r="D97" s="234"/>
      <c r="E97" s="345"/>
      <c r="F97" s="234"/>
      <c r="G97" s="234"/>
      <c r="H97" s="345"/>
      <c r="I97" s="234"/>
      <c r="J97" s="234"/>
      <c r="K97" s="345"/>
      <c r="L97" s="234"/>
      <c r="M97" s="234"/>
      <c r="N97" s="345"/>
      <c r="O97" s="179"/>
      <c r="P97" s="179" t="s">
        <v>606</v>
      </c>
    </row>
    <row r="98" spans="1:16">
      <c r="A98" s="343"/>
      <c r="B98" s="344">
        <f t="shared" ref="B98:B102" si="11">SUM(E98,H98,K98,N98)</f>
        <v>0</v>
      </c>
      <c r="C98" s="234"/>
      <c r="D98" s="234"/>
      <c r="E98" s="345"/>
      <c r="F98" s="234"/>
      <c r="G98" s="234"/>
      <c r="H98" s="345"/>
      <c r="I98" s="234"/>
      <c r="J98" s="234"/>
      <c r="K98" s="345"/>
      <c r="L98" s="234"/>
      <c r="M98" s="234"/>
      <c r="N98" s="345"/>
      <c r="O98" s="179"/>
      <c r="P98" s="179" t="s">
        <v>606</v>
      </c>
    </row>
    <row r="99" spans="1:16">
      <c r="A99" s="343"/>
      <c r="B99" s="344">
        <f t="shared" si="11"/>
        <v>0</v>
      </c>
      <c r="C99" s="234"/>
      <c r="D99" s="234"/>
      <c r="E99" s="345"/>
      <c r="F99" s="234"/>
      <c r="G99" s="234"/>
      <c r="H99" s="345"/>
      <c r="I99" s="234"/>
      <c r="J99" s="234"/>
      <c r="K99" s="345"/>
      <c r="L99" s="234"/>
      <c r="M99" s="234"/>
      <c r="N99" s="345"/>
      <c r="O99" s="179"/>
      <c r="P99" s="179" t="s">
        <v>606</v>
      </c>
    </row>
    <row r="100" spans="1:16">
      <c r="A100" s="343"/>
      <c r="B100" s="344">
        <f t="shared" si="11"/>
        <v>0</v>
      </c>
      <c r="C100" s="234"/>
      <c r="D100" s="234"/>
      <c r="E100" s="345"/>
      <c r="F100" s="234"/>
      <c r="G100" s="234"/>
      <c r="H100" s="345"/>
      <c r="I100" s="234"/>
      <c r="J100" s="234"/>
      <c r="K100" s="345"/>
      <c r="L100" s="234"/>
      <c r="M100" s="234"/>
      <c r="N100" s="345"/>
      <c r="O100" s="179"/>
      <c r="P100" s="179" t="s">
        <v>606</v>
      </c>
    </row>
    <row r="101" spans="1:16">
      <c r="A101" s="343"/>
      <c r="B101" s="344">
        <f t="shared" si="11"/>
        <v>0</v>
      </c>
      <c r="C101" s="234"/>
      <c r="D101" s="234"/>
      <c r="E101" s="345"/>
      <c r="F101" s="234"/>
      <c r="G101" s="234"/>
      <c r="H101" s="345"/>
      <c r="I101" s="234"/>
      <c r="J101" s="234"/>
      <c r="K101" s="345"/>
      <c r="L101" s="234"/>
      <c r="M101" s="234"/>
      <c r="N101" s="345"/>
      <c r="O101" s="179"/>
      <c r="P101" s="179" t="s">
        <v>606</v>
      </c>
    </row>
    <row r="102" spans="1:16">
      <c r="A102" s="343"/>
      <c r="B102" s="344">
        <f t="shared" si="11"/>
        <v>0</v>
      </c>
      <c r="C102" s="234"/>
      <c r="D102" s="234"/>
      <c r="E102" s="345"/>
      <c r="F102" s="234"/>
      <c r="G102" s="234"/>
      <c r="H102" s="345"/>
      <c r="I102" s="234"/>
      <c r="J102" s="234"/>
      <c r="K102" s="345"/>
      <c r="L102" s="234"/>
      <c r="M102" s="234"/>
      <c r="N102" s="345"/>
      <c r="O102" s="179"/>
      <c r="P102" s="179" t="s">
        <v>606</v>
      </c>
    </row>
    <row r="103" spans="1:16" ht="17">
      <c r="A103" s="346" t="s">
        <v>605</v>
      </c>
      <c r="B103" s="347">
        <f>SUM(B98:B102)</f>
        <v>0</v>
      </c>
      <c r="C103" s="232">
        <f>IFERROR(B103/B$71, 0)</f>
        <v>0</v>
      </c>
      <c r="D103" s="234"/>
      <c r="E103" s="347">
        <f>SUM(E98:E102)</f>
        <v>0</v>
      </c>
      <c r="F103" s="232">
        <f>IFERROR(E103/E$71, 0)</f>
        <v>0</v>
      </c>
      <c r="G103" s="234"/>
      <c r="H103" s="347">
        <f>SUM(H98:H102)</f>
        <v>0</v>
      </c>
      <c r="I103" s="232">
        <f>IFERROR(H103/H$71, 0)</f>
        <v>0</v>
      </c>
      <c r="J103" s="234"/>
      <c r="K103" s="347">
        <f>SUM(K98:K102)</f>
        <v>0</v>
      </c>
      <c r="L103" s="232">
        <f>IFERROR(K103/K$71, 0)</f>
        <v>0</v>
      </c>
      <c r="M103" s="234"/>
      <c r="N103" s="347">
        <f>SUM(N98:N102)</f>
        <v>0</v>
      </c>
      <c r="O103" s="232">
        <f>IFERROR(N103/N$71, 0)</f>
        <v>0</v>
      </c>
      <c r="P103" s="179"/>
    </row>
    <row r="104" spans="1:16" ht="17">
      <c r="A104" s="346" t="s">
        <v>350</v>
      </c>
      <c r="B104" s="347">
        <f>B96-B103</f>
        <v>0</v>
      </c>
      <c r="C104" s="232">
        <f>IFERROR(B104/B$71, 0)</f>
        <v>0</v>
      </c>
      <c r="D104" s="179"/>
      <c r="E104" s="347">
        <f>E96-E103</f>
        <v>0</v>
      </c>
      <c r="F104" s="232">
        <f>IFERROR(E104/E$71, 0)</f>
        <v>0</v>
      </c>
      <c r="G104" s="179"/>
      <c r="H104" s="347">
        <f>H96-H103</f>
        <v>0</v>
      </c>
      <c r="I104" s="232">
        <f>IFERROR(H104/H$71, 0)</f>
        <v>0</v>
      </c>
      <c r="J104" s="179"/>
      <c r="K104" s="347">
        <f>K96-K103</f>
        <v>0</v>
      </c>
      <c r="L104" s="232">
        <f>IFERROR(K104/K$71, 0)</f>
        <v>0</v>
      </c>
      <c r="M104" s="179"/>
      <c r="N104" s="347">
        <f>N96-N103</f>
        <v>0</v>
      </c>
      <c r="O104" s="232">
        <f>IFERROR(N104/N$71, 0)</f>
        <v>0</v>
      </c>
      <c r="P104" s="179"/>
    </row>
  </sheetData>
  <sheetProtection insertColumns="0" insertRows="0"/>
  <mergeCells count="5">
    <mergeCell ref="P9:P10"/>
    <mergeCell ref="D9:D10"/>
    <mergeCell ref="G9:G10"/>
    <mergeCell ref="J9:J10"/>
    <mergeCell ref="M9:M10"/>
  </mergeCells>
  <pageMargins left="0.7" right="0.7" top="0.78740157499999996" bottom="0.78740157499999996" header="0.3" footer="0.3"/>
  <pageSetup paperSize="9" scale="55" fitToHeight="0" orientation="landscape" r:id="rId1"/>
  <headerFooter>
    <oddFooter>&amp;R&amp;"Calibri,Standard"&amp;K000000last amendment: 17.05.2023 / ds
printed: &amp;D</oddFooter>
  </headerFooter>
  <ignoredErrors>
    <ignoredError sqref="B76:B77 B84:B85 B92:B93 B72 B80:B82 B88:B90" unlockedFormula="1"/>
    <ignoredError sqref="B86"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O76"/>
  <sheetViews>
    <sheetView topLeftCell="A37" zoomScale="150" zoomScaleNormal="150" workbookViewId="0">
      <selection activeCell="N29" sqref="N29"/>
    </sheetView>
  </sheetViews>
  <sheetFormatPr baseColWidth="10" defaultColWidth="10.83203125" defaultRowHeight="16"/>
  <cols>
    <col min="1" max="1" width="8.1640625" style="95" customWidth="1"/>
    <col min="2" max="2" width="21.6640625" style="95" customWidth="1"/>
    <col min="3" max="3" width="40.5" style="95" customWidth="1"/>
    <col min="4" max="4" width="12.83203125" style="95" customWidth="1"/>
    <col min="5" max="5" width="8.5" style="95" bestFit="1" customWidth="1"/>
    <col min="6" max="6" width="7.83203125" style="95" bestFit="1" customWidth="1"/>
    <col min="7" max="7" width="12" style="95" customWidth="1"/>
    <col min="8" max="14" width="15" style="95" customWidth="1"/>
    <col min="15" max="15" width="44" style="95" bestFit="1" customWidth="1"/>
    <col min="16" max="16384" width="10.83203125" style="95"/>
  </cols>
  <sheetData>
    <row r="1" spans="1:15">
      <c r="C1" s="235" t="s">
        <v>179</v>
      </c>
      <c r="D1" s="236">
        <f>IFERROR('DIZH Budget Calculation'!A4, "noch ausfüllen")</f>
        <v>0</v>
      </c>
      <c r="E1" s="237"/>
      <c r="F1" s="237"/>
      <c r="G1" s="237"/>
      <c r="H1" s="237"/>
      <c r="I1" s="98"/>
      <c r="J1" s="98"/>
      <c r="K1" s="98"/>
      <c r="L1" s="98"/>
      <c r="M1" s="98"/>
      <c r="N1" s="98"/>
    </row>
    <row r="2" spans="1:15">
      <c r="C2" s="235" t="s">
        <v>183</v>
      </c>
      <c r="D2" s="236">
        <f>IFERROR('DIZH Budget Calculation'!A5, "noch ausfüllen")</f>
        <v>0</v>
      </c>
      <c r="E2" s="237"/>
      <c r="F2" s="237"/>
      <c r="G2" s="237"/>
      <c r="H2" s="237"/>
      <c r="I2" s="98"/>
      <c r="J2" s="98"/>
      <c r="K2" s="98"/>
      <c r="L2" s="98"/>
      <c r="M2" s="98"/>
      <c r="N2" s="98"/>
    </row>
    <row r="3" spans="1:15">
      <c r="C3" s="235" t="s">
        <v>187</v>
      </c>
      <c r="D3" s="236">
        <f>IFERROR('DIZH Budget Calculation'!A6, "noch ausfüllen")</f>
        <v>0</v>
      </c>
      <c r="E3" s="237"/>
      <c r="F3" s="237"/>
      <c r="G3" s="237"/>
      <c r="H3" s="237"/>
      <c r="I3" s="98"/>
      <c r="J3" s="98"/>
      <c r="K3" s="98"/>
      <c r="L3" s="98"/>
      <c r="M3" s="98"/>
      <c r="N3" s="98"/>
    </row>
    <row r="4" spans="1:15">
      <c r="C4" s="235" t="s">
        <v>185</v>
      </c>
      <c r="D4" s="236">
        <f>IFERROR('DIZH Budget Calculation'!E5, "noch ausfüllen")</f>
        <v>60</v>
      </c>
      <c r="E4" s="237"/>
      <c r="F4" s="237"/>
      <c r="G4" s="237"/>
      <c r="H4" s="237"/>
      <c r="I4" s="98"/>
      <c r="J4" s="98"/>
      <c r="K4" s="98"/>
      <c r="L4" s="98"/>
      <c r="M4" s="98"/>
      <c r="N4" s="98"/>
    </row>
    <row r="6" spans="1:15" s="179" customFormat="1">
      <c r="A6" s="256" t="s">
        <v>351</v>
      </c>
      <c r="I6" s="357" t="s">
        <v>592</v>
      </c>
      <c r="J6" s="358"/>
      <c r="K6" s="358"/>
      <c r="L6" s="358"/>
      <c r="M6" s="358"/>
    </row>
    <row r="7" spans="1:15" s="179" customFormat="1">
      <c r="A7" s="256" t="s">
        <v>352</v>
      </c>
      <c r="I7" s="358"/>
      <c r="J7" s="358"/>
      <c r="K7" s="358"/>
      <c r="L7" s="358"/>
      <c r="M7" s="358"/>
    </row>
    <row r="8" spans="1:15" s="179" customFormat="1">
      <c r="A8" s="256" t="s">
        <v>353</v>
      </c>
    </row>
    <row r="9" spans="1:15" s="179" customFormat="1">
      <c r="A9" s="256" t="s">
        <v>354</v>
      </c>
    </row>
    <row r="10" spans="1:15">
      <c r="I10" s="354" t="s">
        <v>594</v>
      </c>
      <c r="J10" s="355"/>
      <c r="K10" s="355"/>
      <c r="L10" s="355"/>
      <c r="M10" s="356"/>
    </row>
    <row r="11" spans="1:15" s="259" customFormat="1" ht="33" customHeight="1">
      <c r="A11" s="257" t="s">
        <v>355</v>
      </c>
      <c r="B11" s="257" t="s">
        <v>356</v>
      </c>
      <c r="C11" s="257" t="s">
        <v>357</v>
      </c>
      <c r="D11" s="257" t="s">
        <v>358</v>
      </c>
      <c r="E11" s="258" t="s">
        <v>359</v>
      </c>
      <c r="F11" s="258" t="s">
        <v>360</v>
      </c>
      <c r="G11" s="258" t="s">
        <v>361</v>
      </c>
      <c r="H11" s="258" t="s">
        <v>362</v>
      </c>
      <c r="I11" s="336" t="s">
        <v>596</v>
      </c>
      <c r="J11" s="337" t="s">
        <v>597</v>
      </c>
      <c r="K11" s="337" t="s">
        <v>598</v>
      </c>
      <c r="L11" s="337" t="s">
        <v>599</v>
      </c>
      <c r="M11" s="337" t="s">
        <v>600</v>
      </c>
      <c r="N11" s="338" t="s">
        <v>601</v>
      </c>
    </row>
    <row r="12" spans="1:15" s="179" customFormat="1">
      <c r="A12" s="260" t="s">
        <v>303</v>
      </c>
      <c r="B12" s="260"/>
      <c r="C12" s="261"/>
      <c r="D12" s="260"/>
      <c r="E12" s="262"/>
      <c r="F12" s="260"/>
      <c r="G12" s="263">
        <f>IFERROR(VLOOKUP(C12,UZH_Personal_2024!A$4:L$12, 5,FALSE),)</f>
        <v>0</v>
      </c>
      <c r="H12" s="264">
        <f t="shared" ref="H12:H23" si="0">G12*E12*F12/12</f>
        <v>0</v>
      </c>
      <c r="I12" s="339"/>
      <c r="J12" s="339"/>
      <c r="K12" s="339"/>
      <c r="L12" s="339"/>
      <c r="M12" s="339"/>
      <c r="N12" s="340" t="str">
        <f>IF(SUM(I12:M12)=1,(I12*G12+J12*G12+K12*G12+L12*G12+M12*G12)*E12*F12/12, "error")</f>
        <v>error</v>
      </c>
      <c r="O12" s="234" t="s">
        <v>363</v>
      </c>
    </row>
    <row r="13" spans="1:15" s="179" customFormat="1">
      <c r="A13" s="260" t="s">
        <v>303</v>
      </c>
      <c r="B13" s="265"/>
      <c r="C13" s="261"/>
      <c r="D13" s="265"/>
      <c r="E13" s="262"/>
      <c r="F13" s="260"/>
      <c r="G13" s="263">
        <f>IFERROR(VLOOKUP(C13,UZH_Personal_2024!A$4:L$12, 5,FALSE),)</f>
        <v>0</v>
      </c>
      <c r="H13" s="264">
        <f t="shared" si="0"/>
        <v>0</v>
      </c>
      <c r="I13" s="114"/>
      <c r="J13" s="114"/>
      <c r="K13" s="114"/>
      <c r="L13" s="114"/>
      <c r="M13" s="114"/>
      <c r="N13" s="340" t="str">
        <f t="shared" ref="N13:N23" si="1">IF(SUM(I13:M13)=1,(I13*G13+J13*G13+K13*G13+L13*G13+M13*G13)*E13*F13/12, "error")</f>
        <v>error</v>
      </c>
      <c r="O13" s="234" t="s">
        <v>363</v>
      </c>
    </row>
    <row r="14" spans="1:15" s="179" customFormat="1">
      <c r="A14" s="260" t="s">
        <v>303</v>
      </c>
      <c r="B14" s="265"/>
      <c r="C14" s="261"/>
      <c r="D14" s="265"/>
      <c r="E14" s="262"/>
      <c r="F14" s="260"/>
      <c r="G14" s="263">
        <f>IFERROR(VLOOKUP(C14,UZH_Personal_2024!A$4:L$12, 5,FALSE),)</f>
        <v>0</v>
      </c>
      <c r="H14" s="264">
        <f t="shared" si="0"/>
        <v>0</v>
      </c>
      <c r="I14" s="114"/>
      <c r="J14" s="114"/>
      <c r="K14" s="114"/>
      <c r="L14" s="114"/>
      <c r="M14" s="114"/>
      <c r="N14" s="340" t="str">
        <f t="shared" si="1"/>
        <v>error</v>
      </c>
      <c r="O14" s="234" t="s">
        <v>363</v>
      </c>
    </row>
    <row r="15" spans="1:15" s="179" customFormat="1">
      <c r="A15" s="260" t="s">
        <v>303</v>
      </c>
      <c r="B15" s="265"/>
      <c r="C15" s="261"/>
      <c r="D15" s="265"/>
      <c r="E15" s="262"/>
      <c r="F15" s="260"/>
      <c r="G15" s="263">
        <f>IFERROR(VLOOKUP(C15,UZH_Personal_2024!A$4:L$12, 5,FALSE),)</f>
        <v>0</v>
      </c>
      <c r="H15" s="264">
        <f t="shared" si="0"/>
        <v>0</v>
      </c>
      <c r="I15" s="114"/>
      <c r="J15" s="114"/>
      <c r="K15" s="114"/>
      <c r="L15" s="114"/>
      <c r="M15" s="114"/>
      <c r="N15" s="340" t="str">
        <f t="shared" si="1"/>
        <v>error</v>
      </c>
      <c r="O15" s="234" t="s">
        <v>363</v>
      </c>
    </row>
    <row r="16" spans="1:15" s="179" customFormat="1">
      <c r="A16" s="260" t="s">
        <v>303</v>
      </c>
      <c r="B16" s="265"/>
      <c r="C16" s="261"/>
      <c r="D16" s="265"/>
      <c r="E16" s="262"/>
      <c r="F16" s="260"/>
      <c r="G16" s="263">
        <f>IFERROR(VLOOKUP(C16,UZH_Personal_2024!A$4:L$12, 5,FALSE),)</f>
        <v>0</v>
      </c>
      <c r="H16" s="264">
        <f t="shared" si="0"/>
        <v>0</v>
      </c>
      <c r="I16" s="114"/>
      <c r="J16" s="114"/>
      <c r="K16" s="114"/>
      <c r="L16" s="114"/>
      <c r="M16" s="114"/>
      <c r="N16" s="340" t="str">
        <f t="shared" si="1"/>
        <v>error</v>
      </c>
      <c r="O16" s="234" t="s">
        <v>363</v>
      </c>
    </row>
    <row r="17" spans="1:15" s="179" customFormat="1">
      <c r="A17" s="260" t="s">
        <v>303</v>
      </c>
      <c r="B17" s="265"/>
      <c r="C17" s="261"/>
      <c r="D17" s="265"/>
      <c r="E17" s="262"/>
      <c r="F17" s="260"/>
      <c r="G17" s="263">
        <f>IFERROR(VLOOKUP(C17,UZH_Personal_2024!A$4:L$12, 5,FALSE),)</f>
        <v>0</v>
      </c>
      <c r="H17" s="264">
        <f t="shared" si="0"/>
        <v>0</v>
      </c>
      <c r="I17" s="114"/>
      <c r="J17" s="114"/>
      <c r="K17" s="114"/>
      <c r="L17" s="114"/>
      <c r="M17" s="114"/>
      <c r="N17" s="340" t="str">
        <f t="shared" si="1"/>
        <v>error</v>
      </c>
      <c r="O17" s="234" t="s">
        <v>363</v>
      </c>
    </row>
    <row r="18" spans="1:15" s="179" customFormat="1">
      <c r="A18" s="260" t="s">
        <v>303</v>
      </c>
      <c r="B18" s="265"/>
      <c r="C18" s="261"/>
      <c r="D18" s="265"/>
      <c r="E18" s="262"/>
      <c r="F18" s="260"/>
      <c r="G18" s="266"/>
      <c r="H18" s="264">
        <f t="shared" si="0"/>
        <v>0</v>
      </c>
      <c r="I18" s="114"/>
      <c r="J18" s="114"/>
      <c r="K18" s="114"/>
      <c r="L18" s="114"/>
      <c r="M18" s="114"/>
      <c r="N18" s="340" t="str">
        <f t="shared" si="1"/>
        <v>error</v>
      </c>
      <c r="O18" s="234" t="s">
        <v>364</v>
      </c>
    </row>
    <row r="19" spans="1:15" s="179" customFormat="1">
      <c r="A19" s="260" t="s">
        <v>303</v>
      </c>
      <c r="B19" s="265"/>
      <c r="C19" s="261"/>
      <c r="D19" s="265"/>
      <c r="E19" s="262"/>
      <c r="F19" s="260"/>
      <c r="G19" s="266"/>
      <c r="H19" s="264">
        <f t="shared" ref="H19" si="2">G19*E19*F19/12</f>
        <v>0</v>
      </c>
      <c r="I19" s="114"/>
      <c r="J19" s="114"/>
      <c r="K19" s="114"/>
      <c r="L19" s="114"/>
      <c r="M19" s="114"/>
      <c r="N19" s="340" t="str">
        <f t="shared" si="1"/>
        <v>error</v>
      </c>
      <c r="O19" s="234" t="s">
        <v>364</v>
      </c>
    </row>
    <row r="20" spans="1:15" s="179" customFormat="1">
      <c r="A20" s="260" t="s">
        <v>303</v>
      </c>
      <c r="B20" s="265"/>
      <c r="C20" s="261"/>
      <c r="D20" s="265"/>
      <c r="E20" s="262"/>
      <c r="F20" s="260"/>
      <c r="G20" s="266"/>
      <c r="H20" s="264">
        <f t="shared" si="0"/>
        <v>0</v>
      </c>
      <c r="I20" s="114"/>
      <c r="J20" s="114"/>
      <c r="K20" s="114"/>
      <c r="L20" s="114"/>
      <c r="M20" s="114"/>
      <c r="N20" s="340" t="str">
        <f t="shared" si="1"/>
        <v>error</v>
      </c>
      <c r="O20" s="234" t="s">
        <v>364</v>
      </c>
    </row>
    <row r="21" spans="1:15" s="179" customFormat="1">
      <c r="A21" s="260" t="s">
        <v>303</v>
      </c>
      <c r="B21" s="265"/>
      <c r="C21" s="261"/>
      <c r="D21" s="265"/>
      <c r="E21" s="262"/>
      <c r="F21" s="260"/>
      <c r="G21" s="266"/>
      <c r="H21" s="264">
        <f t="shared" ref="H21" si="3">G21*E21*F21/12</f>
        <v>0</v>
      </c>
      <c r="I21" s="114"/>
      <c r="J21" s="114"/>
      <c r="K21" s="114"/>
      <c r="L21" s="114"/>
      <c r="M21" s="114"/>
      <c r="N21" s="340" t="str">
        <f t="shared" si="1"/>
        <v>error</v>
      </c>
      <c r="O21" s="234" t="s">
        <v>364</v>
      </c>
    </row>
    <row r="22" spans="1:15" s="179" customFormat="1">
      <c r="A22" s="260" t="s">
        <v>303</v>
      </c>
      <c r="B22" s="265"/>
      <c r="C22" s="261"/>
      <c r="D22" s="265"/>
      <c r="E22" s="262"/>
      <c r="F22" s="260"/>
      <c r="G22" s="266"/>
      <c r="H22" s="264">
        <f t="shared" si="0"/>
        <v>0</v>
      </c>
      <c r="I22" s="114"/>
      <c r="J22" s="114"/>
      <c r="K22" s="114"/>
      <c r="L22" s="114"/>
      <c r="M22" s="114"/>
      <c r="N22" s="340" t="str">
        <f t="shared" si="1"/>
        <v>error</v>
      </c>
      <c r="O22" s="234" t="s">
        <v>364</v>
      </c>
    </row>
    <row r="23" spans="1:15" s="179" customFormat="1">
      <c r="A23" s="260" t="s">
        <v>303</v>
      </c>
      <c r="B23" s="265"/>
      <c r="C23" s="261"/>
      <c r="D23" s="265"/>
      <c r="E23" s="262"/>
      <c r="F23" s="260"/>
      <c r="G23" s="266"/>
      <c r="H23" s="264">
        <f t="shared" si="0"/>
        <v>0</v>
      </c>
      <c r="I23" s="114"/>
      <c r="J23" s="114"/>
      <c r="K23" s="114"/>
      <c r="L23" s="114"/>
      <c r="M23" s="114"/>
      <c r="N23" s="340" t="str">
        <f t="shared" si="1"/>
        <v>error</v>
      </c>
      <c r="O23" s="234" t="s">
        <v>364</v>
      </c>
    </row>
    <row r="24" spans="1:15" s="179" customFormat="1" ht="11" customHeight="1">
      <c r="A24" s="267" t="s">
        <v>365</v>
      </c>
    </row>
    <row r="25" spans="1:15" s="191" customFormat="1" ht="19">
      <c r="A25" s="252" t="s">
        <v>366</v>
      </c>
      <c r="B25" s="253"/>
      <c r="C25" s="252"/>
      <c r="D25" s="253"/>
      <c r="E25" s="254"/>
      <c r="F25" s="252"/>
      <c r="G25" s="255"/>
      <c r="H25" s="255">
        <f>SUM(H12:H24)</f>
        <v>0</v>
      </c>
      <c r="I25" s="335"/>
      <c r="J25" s="335"/>
      <c r="K25" s="335"/>
      <c r="L25" s="335"/>
      <c r="M25" s="335"/>
      <c r="N25" s="335"/>
    </row>
    <row r="27" spans="1:15">
      <c r="I27" s="354" t="s">
        <v>595</v>
      </c>
      <c r="J27" s="355"/>
      <c r="K27" s="355"/>
      <c r="L27" s="355"/>
      <c r="M27" s="356"/>
    </row>
    <row r="28" spans="1:15" s="259" customFormat="1" ht="33" customHeight="1">
      <c r="A28" s="257" t="s">
        <v>355</v>
      </c>
      <c r="B28" s="257" t="s">
        <v>356</v>
      </c>
      <c r="C28" s="257" t="s">
        <v>357</v>
      </c>
      <c r="D28" s="257" t="s">
        <v>358</v>
      </c>
      <c r="E28" s="359" t="s">
        <v>593</v>
      </c>
      <c r="F28" s="360"/>
      <c r="G28" s="258" t="s">
        <v>367</v>
      </c>
      <c r="H28" s="258" t="s">
        <v>362</v>
      </c>
      <c r="I28" s="336" t="s">
        <v>596</v>
      </c>
      <c r="J28" s="337" t="s">
        <v>597</v>
      </c>
      <c r="K28" s="337" t="s">
        <v>598</v>
      </c>
      <c r="L28" s="337" t="s">
        <v>599</v>
      </c>
      <c r="M28" s="337" t="s">
        <v>600</v>
      </c>
      <c r="N28" s="338" t="s">
        <v>601</v>
      </c>
    </row>
    <row r="29" spans="1:15" s="179" customFormat="1">
      <c r="A29" s="260" t="s">
        <v>296</v>
      </c>
      <c r="B29" s="260"/>
      <c r="C29" s="268"/>
      <c r="D29" s="260"/>
      <c r="E29" s="352"/>
      <c r="F29" s="353"/>
      <c r="G29" s="269">
        <f>IFERROR(VLOOKUP(C29,ZHAW_Personal!A$4:D$8, 2,FALSE),)</f>
        <v>0</v>
      </c>
      <c r="H29" s="264">
        <f>G29*E29</f>
        <v>0</v>
      </c>
      <c r="I29" s="341"/>
      <c r="J29" s="341"/>
      <c r="K29" s="341"/>
      <c r="L29" s="341"/>
      <c r="M29" s="341"/>
      <c r="N29" s="340">
        <f t="shared" ref="N29:N40" si="4">IF(SUM(I29:M29)*G29=H29,H29,"error")</f>
        <v>0</v>
      </c>
      <c r="O29" s="234" t="s">
        <v>363</v>
      </c>
    </row>
    <row r="30" spans="1:15" s="179" customFormat="1">
      <c r="A30" s="260" t="s">
        <v>296</v>
      </c>
      <c r="B30" s="265"/>
      <c r="C30" s="268"/>
      <c r="D30" s="265"/>
      <c r="E30" s="352"/>
      <c r="F30" s="353"/>
      <c r="G30" s="269">
        <f>IFERROR(VLOOKUP(C30,ZHAW_Personal!A$4:D$8, 2,FALSE),)</f>
        <v>0</v>
      </c>
      <c r="H30" s="264">
        <f t="shared" ref="H30:H40" si="5">G30*E30</f>
        <v>0</v>
      </c>
      <c r="I30" s="342"/>
      <c r="J30" s="342"/>
      <c r="K30" s="342"/>
      <c r="L30" s="342"/>
      <c r="M30" s="342"/>
      <c r="N30" s="340">
        <f t="shared" si="4"/>
        <v>0</v>
      </c>
      <c r="O30" s="234" t="s">
        <v>363</v>
      </c>
    </row>
    <row r="31" spans="1:15" s="179" customFormat="1">
      <c r="A31" s="260" t="s">
        <v>296</v>
      </c>
      <c r="B31" s="265"/>
      <c r="C31" s="268"/>
      <c r="D31" s="265"/>
      <c r="E31" s="352"/>
      <c r="F31" s="353"/>
      <c r="G31" s="269">
        <f>IFERROR(VLOOKUP(C31,ZHAW_Personal!A$4:D$8, 2,FALSE),)</f>
        <v>0</v>
      </c>
      <c r="H31" s="264">
        <f t="shared" si="5"/>
        <v>0</v>
      </c>
      <c r="I31" s="342"/>
      <c r="J31" s="342"/>
      <c r="K31" s="342"/>
      <c r="L31" s="342"/>
      <c r="M31" s="342"/>
      <c r="N31" s="340">
        <f t="shared" si="4"/>
        <v>0</v>
      </c>
      <c r="O31" s="234" t="s">
        <v>363</v>
      </c>
    </row>
    <row r="32" spans="1:15" s="179" customFormat="1">
      <c r="A32" s="260" t="s">
        <v>296</v>
      </c>
      <c r="B32" s="265"/>
      <c r="C32" s="268"/>
      <c r="D32" s="265"/>
      <c r="E32" s="352"/>
      <c r="F32" s="353"/>
      <c r="G32" s="269">
        <f>IFERROR(VLOOKUP(C32,ZHAW_Personal!A$4:D$8, 2,FALSE),)</f>
        <v>0</v>
      </c>
      <c r="H32" s="264">
        <f t="shared" si="5"/>
        <v>0</v>
      </c>
      <c r="I32" s="342"/>
      <c r="J32" s="342"/>
      <c r="K32" s="342"/>
      <c r="L32" s="342"/>
      <c r="M32" s="342"/>
      <c r="N32" s="340">
        <f t="shared" si="4"/>
        <v>0</v>
      </c>
      <c r="O32" s="234" t="s">
        <v>363</v>
      </c>
    </row>
    <row r="33" spans="1:15" s="179" customFormat="1">
      <c r="A33" s="260" t="s">
        <v>296</v>
      </c>
      <c r="B33" s="265"/>
      <c r="C33" s="268"/>
      <c r="D33" s="265"/>
      <c r="E33" s="352"/>
      <c r="F33" s="353"/>
      <c r="G33" s="269">
        <f>IFERROR(VLOOKUP(C33,ZHAW_Personal!A$4:D$8, 2,FALSE),)</f>
        <v>0</v>
      </c>
      <c r="H33" s="264">
        <f t="shared" si="5"/>
        <v>0</v>
      </c>
      <c r="I33" s="342"/>
      <c r="J33" s="342"/>
      <c r="K33" s="342"/>
      <c r="L33" s="342"/>
      <c r="M33" s="342"/>
      <c r="N33" s="340">
        <f t="shared" si="4"/>
        <v>0</v>
      </c>
      <c r="O33" s="234" t="s">
        <v>363</v>
      </c>
    </row>
    <row r="34" spans="1:15" s="179" customFormat="1">
      <c r="A34" s="260" t="s">
        <v>296</v>
      </c>
      <c r="B34" s="265"/>
      <c r="C34" s="268"/>
      <c r="D34" s="265"/>
      <c r="E34" s="352"/>
      <c r="F34" s="353"/>
      <c r="G34" s="269">
        <f>IFERROR(VLOOKUP(C34,ZHAW_Personal!A$4:D$8, 2,FALSE),)</f>
        <v>0</v>
      </c>
      <c r="H34" s="264">
        <f t="shared" si="5"/>
        <v>0</v>
      </c>
      <c r="I34" s="342"/>
      <c r="J34" s="342"/>
      <c r="K34" s="342"/>
      <c r="L34" s="342"/>
      <c r="M34" s="342"/>
      <c r="N34" s="340">
        <f t="shared" si="4"/>
        <v>0</v>
      </c>
      <c r="O34" s="234" t="s">
        <v>363</v>
      </c>
    </row>
    <row r="35" spans="1:15" s="179" customFormat="1">
      <c r="A35" s="260" t="s">
        <v>296</v>
      </c>
      <c r="B35" s="265"/>
      <c r="C35" s="268"/>
      <c r="D35" s="265"/>
      <c r="E35" s="352"/>
      <c r="F35" s="353"/>
      <c r="G35" s="266"/>
      <c r="H35" s="264">
        <f t="shared" si="5"/>
        <v>0</v>
      </c>
      <c r="I35" s="342"/>
      <c r="J35" s="342"/>
      <c r="K35" s="342"/>
      <c r="L35" s="342"/>
      <c r="M35" s="342"/>
      <c r="N35" s="340">
        <f t="shared" si="4"/>
        <v>0</v>
      </c>
      <c r="O35" s="234" t="s">
        <v>364</v>
      </c>
    </row>
    <row r="36" spans="1:15" s="179" customFormat="1">
      <c r="A36" s="260" t="s">
        <v>296</v>
      </c>
      <c r="B36" s="265"/>
      <c r="C36" s="268"/>
      <c r="D36" s="265"/>
      <c r="E36" s="352"/>
      <c r="F36" s="353"/>
      <c r="G36" s="266"/>
      <c r="H36" s="264">
        <f t="shared" si="5"/>
        <v>0</v>
      </c>
      <c r="I36" s="342"/>
      <c r="J36" s="342"/>
      <c r="K36" s="342"/>
      <c r="L36" s="342"/>
      <c r="M36" s="342"/>
      <c r="N36" s="340">
        <f t="shared" si="4"/>
        <v>0</v>
      </c>
      <c r="O36" s="234" t="s">
        <v>364</v>
      </c>
    </row>
    <row r="37" spans="1:15" s="179" customFormat="1">
      <c r="A37" s="260" t="s">
        <v>296</v>
      </c>
      <c r="B37" s="265"/>
      <c r="C37" s="268"/>
      <c r="D37" s="265"/>
      <c r="E37" s="352"/>
      <c r="F37" s="353"/>
      <c r="G37" s="266"/>
      <c r="H37" s="264">
        <f t="shared" si="5"/>
        <v>0</v>
      </c>
      <c r="I37" s="342"/>
      <c r="J37" s="342"/>
      <c r="K37" s="342"/>
      <c r="L37" s="342"/>
      <c r="M37" s="342"/>
      <c r="N37" s="340">
        <f t="shared" si="4"/>
        <v>0</v>
      </c>
      <c r="O37" s="234" t="s">
        <v>364</v>
      </c>
    </row>
    <row r="38" spans="1:15" s="179" customFormat="1">
      <c r="A38" s="260" t="s">
        <v>296</v>
      </c>
      <c r="B38" s="265"/>
      <c r="C38" s="268"/>
      <c r="D38" s="265"/>
      <c r="E38" s="352"/>
      <c r="F38" s="353"/>
      <c r="G38" s="266"/>
      <c r="H38" s="264">
        <f t="shared" si="5"/>
        <v>0</v>
      </c>
      <c r="I38" s="342"/>
      <c r="J38" s="342"/>
      <c r="K38" s="342"/>
      <c r="L38" s="342"/>
      <c r="M38" s="342"/>
      <c r="N38" s="340">
        <f t="shared" si="4"/>
        <v>0</v>
      </c>
      <c r="O38" s="234" t="s">
        <v>364</v>
      </c>
    </row>
    <row r="39" spans="1:15" s="179" customFormat="1">
      <c r="A39" s="260" t="s">
        <v>296</v>
      </c>
      <c r="B39" s="265"/>
      <c r="C39" s="268"/>
      <c r="D39" s="265"/>
      <c r="E39" s="352"/>
      <c r="F39" s="353"/>
      <c r="G39" s="266"/>
      <c r="H39" s="264">
        <f t="shared" si="5"/>
        <v>0</v>
      </c>
      <c r="I39" s="342"/>
      <c r="J39" s="342"/>
      <c r="K39" s="342"/>
      <c r="L39" s="342"/>
      <c r="M39" s="342"/>
      <c r="N39" s="340">
        <f t="shared" si="4"/>
        <v>0</v>
      </c>
      <c r="O39" s="234" t="s">
        <v>364</v>
      </c>
    </row>
    <row r="40" spans="1:15" s="179" customFormat="1">
      <c r="A40" s="260" t="s">
        <v>296</v>
      </c>
      <c r="B40" s="265"/>
      <c r="C40" s="268"/>
      <c r="D40" s="265"/>
      <c r="E40" s="352"/>
      <c r="F40" s="353"/>
      <c r="G40" s="266"/>
      <c r="H40" s="264">
        <f t="shared" si="5"/>
        <v>0</v>
      </c>
      <c r="I40" s="342"/>
      <c r="J40" s="342"/>
      <c r="K40" s="342"/>
      <c r="L40" s="342"/>
      <c r="M40" s="342"/>
      <c r="N40" s="340">
        <f t="shared" si="4"/>
        <v>0</v>
      </c>
      <c r="O40" s="234" t="s">
        <v>364</v>
      </c>
    </row>
    <row r="41" spans="1:15" s="179" customFormat="1" ht="11" customHeight="1">
      <c r="A41" s="267" t="s">
        <v>368</v>
      </c>
      <c r="I41" s="95"/>
      <c r="J41" s="95"/>
      <c r="K41" s="95"/>
      <c r="L41" s="95"/>
      <c r="M41" s="95"/>
      <c r="N41" s="95"/>
    </row>
    <row r="42" spans="1:15" s="191" customFormat="1" ht="19">
      <c r="A42" s="252" t="s">
        <v>369</v>
      </c>
      <c r="B42" s="253"/>
      <c r="C42" s="252"/>
      <c r="D42" s="253"/>
      <c r="E42" s="254"/>
      <c r="F42" s="252"/>
      <c r="G42" s="255"/>
      <c r="H42" s="255">
        <f>SUM(H29:H41)</f>
        <v>0</v>
      </c>
      <c r="I42" s="335"/>
      <c r="J42" s="335"/>
      <c r="K42" s="335"/>
      <c r="L42" s="335"/>
      <c r="M42" s="335"/>
      <c r="N42" s="335"/>
    </row>
    <row r="44" spans="1:15">
      <c r="I44" s="354" t="s">
        <v>594</v>
      </c>
      <c r="J44" s="355"/>
      <c r="K44" s="355"/>
      <c r="L44" s="355"/>
      <c r="M44" s="356"/>
    </row>
    <row r="45" spans="1:15" s="259" customFormat="1" ht="33" customHeight="1">
      <c r="A45" s="257" t="s">
        <v>355</v>
      </c>
      <c r="B45" s="257" t="s">
        <v>356</v>
      </c>
      <c r="C45" s="257" t="s">
        <v>357</v>
      </c>
      <c r="D45" s="257" t="s">
        <v>358</v>
      </c>
      <c r="E45" s="258" t="s">
        <v>359</v>
      </c>
      <c r="F45" s="258" t="s">
        <v>360</v>
      </c>
      <c r="G45" s="258" t="s">
        <v>361</v>
      </c>
      <c r="H45" s="258" t="s">
        <v>362</v>
      </c>
      <c r="I45" s="336" t="s">
        <v>596</v>
      </c>
      <c r="J45" s="337" t="s">
        <v>597</v>
      </c>
      <c r="K45" s="337" t="s">
        <v>598</v>
      </c>
      <c r="L45" s="337" t="s">
        <v>599</v>
      </c>
      <c r="M45" s="337" t="s">
        <v>600</v>
      </c>
      <c r="N45" s="338" t="s">
        <v>601</v>
      </c>
    </row>
    <row r="46" spans="1:15" s="179" customFormat="1">
      <c r="A46" s="260" t="s">
        <v>297</v>
      </c>
      <c r="B46" s="260"/>
      <c r="C46" s="268"/>
      <c r="D46" s="260"/>
      <c r="E46" s="262"/>
      <c r="F46" s="260"/>
      <c r="G46" s="263">
        <f>IFERROR(VLOOKUP(C46,ZHDK_Personal!A$4:F$14, 4,FALSE),)</f>
        <v>0</v>
      </c>
      <c r="H46" s="264">
        <f t="shared" ref="H46:H57" si="6">G46*E46*F46/12</f>
        <v>0</v>
      </c>
      <c r="I46" s="339"/>
      <c r="J46" s="339"/>
      <c r="K46" s="339"/>
      <c r="L46" s="339"/>
      <c r="M46" s="339"/>
      <c r="N46" s="340" t="str">
        <f>IF(SUM(I46:M46)=1,(I46*G46+J46*G46+K46*G46+L46*G46+M46*G46)*E46*F46/12, "error")</f>
        <v>error</v>
      </c>
      <c r="O46" s="234" t="s">
        <v>363</v>
      </c>
    </row>
    <row r="47" spans="1:15" s="179" customFormat="1">
      <c r="A47" s="260" t="s">
        <v>297</v>
      </c>
      <c r="B47" s="265"/>
      <c r="C47" s="268"/>
      <c r="D47" s="265"/>
      <c r="E47" s="262"/>
      <c r="F47" s="260"/>
      <c r="G47" s="263">
        <f>IFERROR(VLOOKUP(C47,ZHDK_Personal!A$4:F$14, 4,FALSE),)</f>
        <v>0</v>
      </c>
      <c r="H47" s="264">
        <f t="shared" si="6"/>
        <v>0</v>
      </c>
      <c r="I47" s="114"/>
      <c r="J47" s="114"/>
      <c r="K47" s="114"/>
      <c r="L47" s="114"/>
      <c r="M47" s="114"/>
      <c r="N47" s="340" t="str">
        <f t="shared" ref="N47:N57" si="7">IF(SUM(I47:M47)=1,(I47*G47+J47*G47+K47*G47+L47*G47+M47*G47)*E47*F47/12, "error")</f>
        <v>error</v>
      </c>
      <c r="O47" s="234" t="s">
        <v>363</v>
      </c>
    </row>
    <row r="48" spans="1:15" s="179" customFormat="1">
      <c r="A48" s="260" t="s">
        <v>297</v>
      </c>
      <c r="B48" s="265"/>
      <c r="C48" s="268"/>
      <c r="D48" s="265"/>
      <c r="E48" s="262"/>
      <c r="F48" s="260"/>
      <c r="G48" s="263">
        <f>IFERROR(VLOOKUP(C48,ZHDK_Personal!A$4:F$14, 4,FALSE),)</f>
        <v>0</v>
      </c>
      <c r="H48" s="264">
        <f t="shared" si="6"/>
        <v>0</v>
      </c>
      <c r="I48" s="114"/>
      <c r="J48" s="114"/>
      <c r="K48" s="114"/>
      <c r="L48" s="114"/>
      <c r="M48" s="114"/>
      <c r="N48" s="340" t="str">
        <f t="shared" si="7"/>
        <v>error</v>
      </c>
      <c r="O48" s="234" t="s">
        <v>363</v>
      </c>
    </row>
    <row r="49" spans="1:15" s="179" customFormat="1">
      <c r="A49" s="260" t="s">
        <v>297</v>
      </c>
      <c r="B49" s="265"/>
      <c r="C49" s="268"/>
      <c r="D49" s="265"/>
      <c r="E49" s="262"/>
      <c r="F49" s="260"/>
      <c r="G49" s="263">
        <f>IFERROR(VLOOKUP(C49,ZHDK_Personal!A$4:F$14, 4,FALSE),)</f>
        <v>0</v>
      </c>
      <c r="H49" s="264">
        <f t="shared" si="6"/>
        <v>0</v>
      </c>
      <c r="I49" s="114"/>
      <c r="J49" s="114"/>
      <c r="K49" s="114"/>
      <c r="L49" s="114"/>
      <c r="M49" s="114"/>
      <c r="N49" s="340" t="str">
        <f t="shared" si="7"/>
        <v>error</v>
      </c>
      <c r="O49" s="234" t="s">
        <v>363</v>
      </c>
    </row>
    <row r="50" spans="1:15" s="179" customFormat="1">
      <c r="A50" s="260" t="s">
        <v>297</v>
      </c>
      <c r="B50" s="265"/>
      <c r="C50" s="268"/>
      <c r="D50" s="265"/>
      <c r="E50" s="262"/>
      <c r="F50" s="260"/>
      <c r="G50" s="263">
        <f>IFERROR(VLOOKUP(C50,ZHDK_Personal!A$4:F$14, 4,FALSE),)</f>
        <v>0</v>
      </c>
      <c r="H50" s="264">
        <f t="shared" si="6"/>
        <v>0</v>
      </c>
      <c r="I50" s="114"/>
      <c r="J50" s="114"/>
      <c r="K50" s="114"/>
      <c r="L50" s="114"/>
      <c r="M50" s="114"/>
      <c r="N50" s="340" t="str">
        <f t="shared" si="7"/>
        <v>error</v>
      </c>
      <c r="O50" s="234" t="s">
        <v>363</v>
      </c>
    </row>
    <row r="51" spans="1:15" s="179" customFormat="1">
      <c r="A51" s="260" t="s">
        <v>297</v>
      </c>
      <c r="B51" s="265"/>
      <c r="C51" s="268"/>
      <c r="D51" s="265"/>
      <c r="E51" s="262"/>
      <c r="F51" s="260"/>
      <c r="G51" s="263">
        <f>IFERROR(VLOOKUP(C51,ZHDK_Personal!A$4:F$14, 4,FALSE),)</f>
        <v>0</v>
      </c>
      <c r="H51" s="264">
        <f t="shared" si="6"/>
        <v>0</v>
      </c>
      <c r="I51" s="114"/>
      <c r="J51" s="114"/>
      <c r="K51" s="114"/>
      <c r="L51" s="114"/>
      <c r="M51" s="114"/>
      <c r="N51" s="340" t="str">
        <f t="shared" si="7"/>
        <v>error</v>
      </c>
      <c r="O51" s="234" t="s">
        <v>363</v>
      </c>
    </row>
    <row r="52" spans="1:15" s="179" customFormat="1">
      <c r="A52" s="260" t="s">
        <v>297</v>
      </c>
      <c r="B52" s="265"/>
      <c r="C52" s="268"/>
      <c r="D52" s="265"/>
      <c r="E52" s="262"/>
      <c r="F52" s="260"/>
      <c r="G52" s="266"/>
      <c r="H52" s="264">
        <f t="shared" ref="H52" si="8">G52*E52*F52/12</f>
        <v>0</v>
      </c>
      <c r="I52" s="114"/>
      <c r="J52" s="114"/>
      <c r="K52" s="114"/>
      <c r="L52" s="114"/>
      <c r="M52" s="114"/>
      <c r="N52" s="340" t="str">
        <f t="shared" si="7"/>
        <v>error</v>
      </c>
      <c r="O52" s="234" t="s">
        <v>364</v>
      </c>
    </row>
    <row r="53" spans="1:15" s="179" customFormat="1">
      <c r="A53" s="260" t="s">
        <v>297</v>
      </c>
      <c r="B53" s="265"/>
      <c r="C53" s="268"/>
      <c r="D53" s="265"/>
      <c r="E53" s="262"/>
      <c r="F53" s="260"/>
      <c r="G53" s="266"/>
      <c r="H53" s="264">
        <f t="shared" si="6"/>
        <v>0</v>
      </c>
      <c r="I53" s="114"/>
      <c r="J53" s="114"/>
      <c r="K53" s="114"/>
      <c r="L53" s="114"/>
      <c r="M53" s="114"/>
      <c r="N53" s="340" t="str">
        <f t="shared" si="7"/>
        <v>error</v>
      </c>
      <c r="O53" s="234" t="s">
        <v>364</v>
      </c>
    </row>
    <row r="54" spans="1:15" s="179" customFormat="1">
      <c r="A54" s="260" t="s">
        <v>297</v>
      </c>
      <c r="B54" s="265"/>
      <c r="C54" s="268"/>
      <c r="D54" s="265"/>
      <c r="E54" s="262"/>
      <c r="F54" s="260"/>
      <c r="G54" s="266"/>
      <c r="H54" s="264">
        <f t="shared" ref="H54" si="9">G54*E54*F54/12</f>
        <v>0</v>
      </c>
      <c r="I54" s="114"/>
      <c r="J54" s="114"/>
      <c r="K54" s="114"/>
      <c r="L54" s="114"/>
      <c r="M54" s="114"/>
      <c r="N54" s="340" t="str">
        <f t="shared" si="7"/>
        <v>error</v>
      </c>
      <c r="O54" s="234" t="s">
        <v>364</v>
      </c>
    </row>
    <row r="55" spans="1:15" s="179" customFormat="1">
      <c r="A55" s="260" t="s">
        <v>297</v>
      </c>
      <c r="B55" s="265"/>
      <c r="C55" s="268"/>
      <c r="D55" s="265"/>
      <c r="E55" s="262"/>
      <c r="F55" s="260"/>
      <c r="G55" s="266"/>
      <c r="H55" s="264">
        <f t="shared" si="6"/>
        <v>0</v>
      </c>
      <c r="I55" s="114"/>
      <c r="J55" s="114"/>
      <c r="K55" s="114"/>
      <c r="L55" s="114"/>
      <c r="M55" s="114"/>
      <c r="N55" s="340" t="str">
        <f t="shared" si="7"/>
        <v>error</v>
      </c>
      <c r="O55" s="234" t="s">
        <v>364</v>
      </c>
    </row>
    <row r="56" spans="1:15" s="179" customFormat="1">
      <c r="A56" s="260" t="s">
        <v>297</v>
      </c>
      <c r="B56" s="265"/>
      <c r="C56" s="268"/>
      <c r="D56" s="265"/>
      <c r="E56" s="262"/>
      <c r="F56" s="260"/>
      <c r="G56" s="266"/>
      <c r="H56" s="264">
        <f t="shared" si="6"/>
        <v>0</v>
      </c>
      <c r="I56" s="114"/>
      <c r="J56" s="114"/>
      <c r="K56" s="114"/>
      <c r="L56" s="114"/>
      <c r="M56" s="114"/>
      <c r="N56" s="340" t="str">
        <f t="shared" si="7"/>
        <v>error</v>
      </c>
      <c r="O56" s="234" t="s">
        <v>364</v>
      </c>
    </row>
    <row r="57" spans="1:15" s="179" customFormat="1">
      <c r="A57" s="260" t="s">
        <v>297</v>
      </c>
      <c r="B57" s="265"/>
      <c r="C57" s="268"/>
      <c r="D57" s="265"/>
      <c r="E57" s="262"/>
      <c r="F57" s="260"/>
      <c r="G57" s="266"/>
      <c r="H57" s="264">
        <f t="shared" si="6"/>
        <v>0</v>
      </c>
      <c r="I57" s="114"/>
      <c r="J57" s="114"/>
      <c r="K57" s="114"/>
      <c r="L57" s="114"/>
      <c r="M57" s="114"/>
      <c r="N57" s="340" t="str">
        <f t="shared" si="7"/>
        <v>error</v>
      </c>
      <c r="O57" s="234" t="s">
        <v>364</v>
      </c>
    </row>
    <row r="58" spans="1:15" s="179" customFormat="1" ht="11" customHeight="1">
      <c r="A58" s="267" t="s">
        <v>370</v>
      </c>
      <c r="I58" s="95"/>
      <c r="J58" s="95"/>
      <c r="K58" s="95"/>
      <c r="L58" s="95"/>
      <c r="M58" s="95"/>
      <c r="N58" s="95"/>
    </row>
    <row r="59" spans="1:15" s="191" customFormat="1" ht="19">
      <c r="A59" s="252" t="s">
        <v>371</v>
      </c>
      <c r="B59" s="253"/>
      <c r="C59" s="252"/>
      <c r="D59" s="253"/>
      <c r="E59" s="254"/>
      <c r="F59" s="252"/>
      <c r="G59" s="255"/>
      <c r="H59" s="255">
        <f>SUM(H46:H58)</f>
        <v>0</v>
      </c>
      <c r="I59" s="335"/>
      <c r="J59" s="335"/>
      <c r="K59" s="335"/>
      <c r="L59" s="335"/>
      <c r="M59" s="335"/>
      <c r="N59" s="335"/>
    </row>
    <row r="61" spans="1:15">
      <c r="I61" s="354" t="s">
        <v>594</v>
      </c>
      <c r="J61" s="355"/>
      <c r="K61" s="355"/>
      <c r="L61" s="355"/>
      <c r="M61" s="356"/>
    </row>
    <row r="62" spans="1:15" s="111" customFormat="1" ht="33" customHeight="1">
      <c r="A62" s="109" t="s">
        <v>355</v>
      </c>
      <c r="B62" s="109" t="s">
        <v>356</v>
      </c>
      <c r="C62" s="109" t="s">
        <v>357</v>
      </c>
      <c r="D62" s="109" t="s">
        <v>358</v>
      </c>
      <c r="E62" s="110" t="s">
        <v>359</v>
      </c>
      <c r="F62" s="110" t="s">
        <v>360</v>
      </c>
      <c r="G62" s="110" t="s">
        <v>361</v>
      </c>
      <c r="H62" s="110" t="s">
        <v>362</v>
      </c>
      <c r="I62" s="336" t="s">
        <v>596</v>
      </c>
      <c r="J62" s="337" t="s">
        <v>597</v>
      </c>
      <c r="K62" s="337" t="s">
        <v>598</v>
      </c>
      <c r="L62" s="337" t="s">
        <v>599</v>
      </c>
      <c r="M62" s="337" t="s">
        <v>600</v>
      </c>
      <c r="N62" s="338" t="s">
        <v>601</v>
      </c>
    </row>
    <row r="63" spans="1:15">
      <c r="A63" s="112" t="s">
        <v>304</v>
      </c>
      <c r="B63" s="112"/>
      <c r="C63" s="113"/>
      <c r="D63" s="112"/>
      <c r="E63" s="114"/>
      <c r="F63" s="112"/>
      <c r="G63" s="115">
        <f>IFERROR(VLOOKUP(C63,PHZH_Personal_2023!A$6:D$11, 4,FALSE),)</f>
        <v>0</v>
      </c>
      <c r="H63" s="116">
        <f t="shared" ref="H63:H74" si="10">G63*E63*F63/12</f>
        <v>0</v>
      </c>
      <c r="I63" s="339"/>
      <c r="J63" s="339"/>
      <c r="K63" s="339"/>
      <c r="L63" s="339"/>
      <c r="M63" s="339"/>
      <c r="N63" s="340" t="str">
        <f>IF(SUM(I63:M63)=1,(I63*G63+J63*G63+K63*G63+L63*G63+M63*G63)*E63*F63/12, "error")</f>
        <v>error</v>
      </c>
      <c r="O63" s="118" t="s">
        <v>363</v>
      </c>
    </row>
    <row r="64" spans="1:15">
      <c r="A64" s="112" t="s">
        <v>304</v>
      </c>
      <c r="B64" s="117"/>
      <c r="C64" s="113"/>
      <c r="D64" s="117"/>
      <c r="E64" s="114"/>
      <c r="F64" s="112"/>
      <c r="G64" s="115">
        <f>IFERROR(VLOOKUP(C64,PHZH_Personal_2023!A$6:D$11, 4,FALSE),)</f>
        <v>0</v>
      </c>
      <c r="H64" s="116">
        <f t="shared" si="10"/>
        <v>0</v>
      </c>
      <c r="I64" s="114"/>
      <c r="J64" s="114"/>
      <c r="K64" s="114"/>
      <c r="L64" s="114"/>
      <c r="M64" s="114"/>
      <c r="N64" s="340" t="str">
        <f t="shared" ref="N64:N74" si="11">IF(SUM(I64:M64)=1,(I64*G64+J64*G64+K64*G64+L64*G64+M64*G64)*E64*F64/12, "error")</f>
        <v>error</v>
      </c>
      <c r="O64" s="118" t="s">
        <v>363</v>
      </c>
    </row>
    <row r="65" spans="1:15">
      <c r="A65" s="112" t="s">
        <v>304</v>
      </c>
      <c r="B65" s="117"/>
      <c r="C65" s="113"/>
      <c r="D65" s="117"/>
      <c r="E65" s="114"/>
      <c r="F65" s="112"/>
      <c r="G65" s="115">
        <f>IFERROR(VLOOKUP(C65,PHZH_Personal_2023!A$6:D$11, 4,FALSE),)</f>
        <v>0</v>
      </c>
      <c r="H65" s="116">
        <f t="shared" si="10"/>
        <v>0</v>
      </c>
      <c r="I65" s="114"/>
      <c r="J65" s="114"/>
      <c r="K65" s="114"/>
      <c r="L65" s="114"/>
      <c r="M65" s="114"/>
      <c r="N65" s="340" t="str">
        <f t="shared" si="11"/>
        <v>error</v>
      </c>
      <c r="O65" s="118" t="s">
        <v>363</v>
      </c>
    </row>
    <row r="66" spans="1:15">
      <c r="A66" s="112" t="s">
        <v>304</v>
      </c>
      <c r="B66" s="117"/>
      <c r="C66" s="113"/>
      <c r="D66" s="117"/>
      <c r="E66" s="114"/>
      <c r="F66" s="112"/>
      <c r="G66" s="115">
        <f>IFERROR(VLOOKUP(C66,PHZH_Personal_2023!A$6:D$11, 4,FALSE),)</f>
        <v>0</v>
      </c>
      <c r="H66" s="116">
        <f t="shared" si="10"/>
        <v>0</v>
      </c>
      <c r="I66" s="114"/>
      <c r="J66" s="114"/>
      <c r="K66" s="114"/>
      <c r="L66" s="114"/>
      <c r="M66" s="114"/>
      <c r="N66" s="340" t="str">
        <f t="shared" si="11"/>
        <v>error</v>
      </c>
      <c r="O66" s="118" t="s">
        <v>363</v>
      </c>
    </row>
    <row r="67" spans="1:15">
      <c r="A67" s="112" t="s">
        <v>304</v>
      </c>
      <c r="B67" s="117"/>
      <c r="C67" s="113"/>
      <c r="D67" s="117"/>
      <c r="E67" s="114"/>
      <c r="F67" s="112"/>
      <c r="G67" s="115">
        <f>IFERROR(VLOOKUP(C67,PHZH_Personal_2023!A$6:D$11, 4,FALSE),)</f>
        <v>0</v>
      </c>
      <c r="H67" s="116">
        <f t="shared" si="10"/>
        <v>0</v>
      </c>
      <c r="I67" s="114"/>
      <c r="J67" s="114"/>
      <c r="K67" s="114"/>
      <c r="L67" s="114"/>
      <c r="M67" s="114"/>
      <c r="N67" s="340" t="str">
        <f t="shared" si="11"/>
        <v>error</v>
      </c>
      <c r="O67" s="118" t="s">
        <v>363</v>
      </c>
    </row>
    <row r="68" spans="1:15">
      <c r="A68" s="112" t="s">
        <v>304</v>
      </c>
      <c r="B68" s="117"/>
      <c r="C68" s="113"/>
      <c r="D68" s="117"/>
      <c r="E68" s="114"/>
      <c r="F68" s="112"/>
      <c r="G68" s="115">
        <f>IFERROR(VLOOKUP(C68,PHZH_Personal_2023!A$6:D$11, 4,FALSE),)</f>
        <v>0</v>
      </c>
      <c r="H68" s="116">
        <f t="shared" ref="H68" si="12">G68*E68*F68/12</f>
        <v>0</v>
      </c>
      <c r="I68" s="114"/>
      <c r="J68" s="114"/>
      <c r="K68" s="114"/>
      <c r="L68" s="114"/>
      <c r="M68" s="114"/>
      <c r="N68" s="340" t="str">
        <f t="shared" si="11"/>
        <v>error</v>
      </c>
      <c r="O68" s="118" t="s">
        <v>363</v>
      </c>
    </row>
    <row r="69" spans="1:15">
      <c r="A69" s="112" t="s">
        <v>304</v>
      </c>
      <c r="B69" s="117"/>
      <c r="C69" s="113"/>
      <c r="D69" s="117"/>
      <c r="E69" s="114"/>
      <c r="F69" s="112"/>
      <c r="G69" s="126"/>
      <c r="H69" s="116">
        <f t="shared" si="10"/>
        <v>0</v>
      </c>
      <c r="I69" s="114"/>
      <c r="J69" s="114"/>
      <c r="K69" s="114"/>
      <c r="L69" s="114"/>
      <c r="M69" s="114"/>
      <c r="N69" s="340" t="str">
        <f t="shared" si="11"/>
        <v>error</v>
      </c>
      <c r="O69" s="118" t="s">
        <v>364</v>
      </c>
    </row>
    <row r="70" spans="1:15">
      <c r="A70" s="112" t="s">
        <v>304</v>
      </c>
      <c r="B70" s="117"/>
      <c r="C70" s="113"/>
      <c r="D70" s="117"/>
      <c r="E70" s="114"/>
      <c r="F70" s="112"/>
      <c r="G70" s="126"/>
      <c r="H70" s="116">
        <f t="shared" ref="H70" si="13">G70*E70*F70/12</f>
        <v>0</v>
      </c>
      <c r="I70" s="114"/>
      <c r="J70" s="114"/>
      <c r="K70" s="114"/>
      <c r="L70" s="114"/>
      <c r="M70" s="114"/>
      <c r="N70" s="340" t="str">
        <f t="shared" si="11"/>
        <v>error</v>
      </c>
      <c r="O70" s="118" t="s">
        <v>364</v>
      </c>
    </row>
    <row r="71" spans="1:15">
      <c r="A71" s="112" t="s">
        <v>304</v>
      </c>
      <c r="B71" s="117"/>
      <c r="C71" s="113"/>
      <c r="D71" s="117"/>
      <c r="E71" s="114"/>
      <c r="F71" s="112"/>
      <c r="G71" s="126"/>
      <c r="H71" s="116">
        <f t="shared" si="10"/>
        <v>0</v>
      </c>
      <c r="I71" s="114"/>
      <c r="J71" s="114"/>
      <c r="K71" s="114"/>
      <c r="L71" s="114"/>
      <c r="M71" s="114"/>
      <c r="N71" s="340" t="str">
        <f t="shared" si="11"/>
        <v>error</v>
      </c>
      <c r="O71" s="118" t="s">
        <v>364</v>
      </c>
    </row>
    <row r="72" spans="1:15">
      <c r="A72" s="112" t="s">
        <v>304</v>
      </c>
      <c r="B72" s="117"/>
      <c r="C72" s="113"/>
      <c r="D72" s="117"/>
      <c r="E72" s="114"/>
      <c r="F72" s="112"/>
      <c r="G72" s="126"/>
      <c r="H72" s="116">
        <f t="shared" si="10"/>
        <v>0</v>
      </c>
      <c r="I72" s="114"/>
      <c r="J72" s="114"/>
      <c r="K72" s="114"/>
      <c r="L72" s="114"/>
      <c r="M72" s="114"/>
      <c r="N72" s="340" t="str">
        <f t="shared" si="11"/>
        <v>error</v>
      </c>
      <c r="O72" s="118" t="s">
        <v>364</v>
      </c>
    </row>
    <row r="73" spans="1:15">
      <c r="A73" s="112" t="s">
        <v>304</v>
      </c>
      <c r="B73" s="117"/>
      <c r="C73" s="113"/>
      <c r="D73" s="117"/>
      <c r="E73" s="114"/>
      <c r="F73" s="112"/>
      <c r="G73" s="126"/>
      <c r="H73" s="116">
        <f t="shared" si="10"/>
        <v>0</v>
      </c>
      <c r="I73" s="114"/>
      <c r="J73" s="114"/>
      <c r="K73" s="114"/>
      <c r="L73" s="114"/>
      <c r="M73" s="114"/>
      <c r="N73" s="340" t="str">
        <f t="shared" si="11"/>
        <v>error</v>
      </c>
      <c r="O73" s="118" t="s">
        <v>364</v>
      </c>
    </row>
    <row r="74" spans="1:15">
      <c r="A74" s="112" t="s">
        <v>304</v>
      </c>
      <c r="B74" s="117"/>
      <c r="C74" s="113"/>
      <c r="D74" s="117"/>
      <c r="E74" s="114"/>
      <c r="F74" s="112"/>
      <c r="G74" s="126"/>
      <c r="H74" s="116">
        <f t="shared" si="10"/>
        <v>0</v>
      </c>
      <c r="I74" s="114"/>
      <c r="J74" s="114"/>
      <c r="K74" s="114"/>
      <c r="L74" s="114"/>
      <c r="M74" s="114"/>
      <c r="N74" s="340" t="str">
        <f t="shared" si="11"/>
        <v>error</v>
      </c>
      <c r="O74" s="118" t="s">
        <v>364</v>
      </c>
    </row>
    <row r="75" spans="1:15" ht="11" customHeight="1">
      <c r="A75" s="267" t="s">
        <v>372</v>
      </c>
    </row>
    <row r="76" spans="1:15" s="191" customFormat="1" ht="19">
      <c r="A76" s="252" t="s">
        <v>373</v>
      </c>
      <c r="B76" s="253"/>
      <c r="C76" s="252"/>
      <c r="D76" s="253"/>
      <c r="E76" s="254"/>
      <c r="F76" s="252"/>
      <c r="G76" s="255"/>
      <c r="H76" s="255">
        <f>SUM(H63:H75)</f>
        <v>0</v>
      </c>
      <c r="I76" s="335"/>
      <c r="J76" s="335"/>
      <c r="K76" s="335"/>
      <c r="L76" s="335"/>
      <c r="M76" s="335"/>
      <c r="N76" s="335"/>
    </row>
  </sheetData>
  <sheetProtection sheet="1" objects="1" scenarios="1"/>
  <mergeCells count="18">
    <mergeCell ref="E29:F29"/>
    <mergeCell ref="E30:F30"/>
    <mergeCell ref="E31:F31"/>
    <mergeCell ref="E32:F32"/>
    <mergeCell ref="I44:M44"/>
    <mergeCell ref="I61:M61"/>
    <mergeCell ref="I6:M7"/>
    <mergeCell ref="E38:F38"/>
    <mergeCell ref="E39:F39"/>
    <mergeCell ref="E40:F40"/>
    <mergeCell ref="I10:M10"/>
    <mergeCell ref="I27:M27"/>
    <mergeCell ref="E33:F33"/>
    <mergeCell ref="E34:F34"/>
    <mergeCell ref="E35:F35"/>
    <mergeCell ref="E36:F36"/>
    <mergeCell ref="E37:F37"/>
    <mergeCell ref="E28:F28"/>
  </mergeCells>
  <hyperlinks>
    <hyperlink ref="A9" location="'Personnel Costs'!A76" display="Calculation scheme PHZH" xr:uid="{8439509F-5114-4F4A-891C-287A1E1A76F9}"/>
    <hyperlink ref="A6" location="'Personnel Costs'!A25" display="Calculation scheme UZH" xr:uid="{5E5611FF-3F26-A341-97C4-40F2E2B57923}"/>
    <hyperlink ref="A7" location="'Personnel Costs'!A42" display="Calculation scheme ZHAW" xr:uid="{6DB74A47-5FA7-F045-A694-B99E35FA3FF5}"/>
    <hyperlink ref="A8" location="'Personnel Costs'!A59" display="Calculation scheme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&amp;N&amp;R&amp;"Calibri,Standard"&amp;K000000last amendment: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E1660230-C9C3-3043-A8E8-2CE7943DFEE7}">
          <x14:formula1>
            <xm:f>UZH_Personal_2024!$A$4:$A$12</xm:f>
          </x14:formula1>
          <xm:sqref>C12:C17</xm:sqref>
        </x14:dataValidation>
        <x14:dataValidation type="list" allowBlank="1" showInputMessage="1" xr:uid="{9E5D273B-34DB-804D-8BA0-B3A3BA32AD5A}">
          <x14:formula1>
            <xm:f>ZHAW_Personal!$A$4:$A$8</xm:f>
          </x14:formula1>
          <xm:sqref>C29:C34</xm:sqref>
        </x14:dataValidation>
        <x14:dataValidation type="list" allowBlank="1" showInputMessage="1" showErrorMessage="1" xr:uid="{14CAAE24-41E2-684E-AA22-540D57E92455}">
          <x14:formula1>
            <xm:f>ZHDK_Personal!$A$4:$A$13</xm:f>
          </x14:formula1>
          <xm:sqref>C75 C24 C41 C58</xm:sqref>
        </x14:dataValidation>
        <x14:dataValidation type="list" allowBlank="1" showInputMessage="1" xr:uid="{2BBA7C1F-0010-EA42-A65D-93B42AE46040}">
          <x14:formula1>
            <xm:f>PHZH_Personal_2023!$A$6:$A$11</xm:f>
          </x14:formula1>
          <xm:sqref>C63:C68</xm:sqref>
        </x14:dataValidation>
        <x14:dataValidation type="list" allowBlank="1" showInputMessage="1" xr:uid="{B51D7470-5B00-6447-A3E0-F82939383DA8}">
          <x14:formula1>
            <xm:f>ZHDK_Personal!$A$4:$A$13</xm:f>
          </x14:formula1>
          <xm:sqref>C46:C51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11C-EBB6-5B49-A8BC-4335F5DA5ABF}">
  <sheetPr>
    <tabColor theme="9" tint="0.79998168889431442"/>
  </sheetPr>
  <dimension ref="A1:F19"/>
  <sheetViews>
    <sheetView zoomScale="150" zoomScaleNormal="150" workbookViewId="0">
      <selection activeCell="E11" sqref="E11"/>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47" style="7" bestFit="1" customWidth="1"/>
    <col min="7" max="16384" width="10.83203125" style="7"/>
  </cols>
  <sheetData>
    <row r="1" spans="1:6" s="133" customFormat="1" ht="26">
      <c r="A1" s="238" t="s">
        <v>374</v>
      </c>
      <c r="B1" s="238"/>
      <c r="C1" s="238"/>
      <c r="D1" s="238"/>
      <c r="E1" s="238"/>
      <c r="F1" s="238"/>
    </row>
    <row r="2" spans="1:6" ht="15">
      <c r="A2" s="13"/>
      <c r="B2" s="13"/>
      <c r="C2" s="136"/>
      <c r="D2" s="14"/>
      <c r="E2" s="14"/>
    </row>
    <row r="3" spans="1:6" s="243" customFormat="1" ht="16">
      <c r="A3" s="239" t="s">
        <v>375</v>
      </c>
      <c r="B3" s="240" t="s">
        <v>376</v>
      </c>
      <c r="C3" s="241" t="s">
        <v>377</v>
      </c>
      <c r="D3" s="240" t="s">
        <v>378</v>
      </c>
      <c r="E3" s="242" t="s">
        <v>379</v>
      </c>
    </row>
    <row r="4" spans="1:6" s="247" customFormat="1">
      <c r="A4" s="244"/>
      <c r="B4" s="244"/>
      <c r="C4" s="244"/>
      <c r="D4" s="245"/>
      <c r="E4" s="246"/>
    </row>
    <row r="5" spans="1:6" s="247" customFormat="1">
      <c r="A5" s="244" t="s">
        <v>380</v>
      </c>
      <c r="B5" s="248">
        <v>1</v>
      </c>
      <c r="C5" s="249">
        <v>64266</v>
      </c>
      <c r="D5" s="248">
        <v>0.14000000000000001</v>
      </c>
      <c r="E5" s="246">
        <f t="shared" ref="E5:E11" si="0">+C5/B5*(100%+D5)</f>
        <v>73263.240000000005</v>
      </c>
      <c r="F5" s="244"/>
    </row>
    <row r="6" spans="1:6" s="247" customFormat="1">
      <c r="A6" s="244" t="s">
        <v>381</v>
      </c>
      <c r="B6" s="248">
        <v>1</v>
      </c>
      <c r="C6" s="249">
        <v>74427</v>
      </c>
      <c r="D6" s="248">
        <v>0.14000000000000001</v>
      </c>
      <c r="E6" s="246">
        <f t="shared" si="0"/>
        <v>84846.780000000013</v>
      </c>
      <c r="F6" s="244"/>
    </row>
    <row r="7" spans="1:6" s="247" customFormat="1">
      <c r="A7" s="244" t="s">
        <v>382</v>
      </c>
      <c r="B7" s="248">
        <v>0.6</v>
      </c>
      <c r="C7" s="249">
        <v>48686.400000000001</v>
      </c>
      <c r="D7" s="250">
        <v>0.14499999999999999</v>
      </c>
      <c r="E7" s="246">
        <f t="shared" si="0"/>
        <v>92909.88</v>
      </c>
      <c r="F7" s="244"/>
    </row>
    <row r="8" spans="1:6" s="247" customFormat="1">
      <c r="A8" s="244" t="s">
        <v>383</v>
      </c>
      <c r="B8" s="248">
        <v>0.6</v>
      </c>
      <c r="C8" s="249">
        <v>50238.9</v>
      </c>
      <c r="D8" s="250">
        <v>0.14499999999999999</v>
      </c>
      <c r="E8" s="246">
        <f t="shared" si="0"/>
        <v>95872.567500000005</v>
      </c>
      <c r="F8" s="244"/>
    </row>
    <row r="9" spans="1:6" s="247" customFormat="1">
      <c r="A9" s="244" t="s">
        <v>384</v>
      </c>
      <c r="B9" s="248">
        <v>0.6</v>
      </c>
      <c r="C9" s="249">
        <v>51791.4</v>
      </c>
      <c r="D9" s="250">
        <v>0.14499999999999999</v>
      </c>
      <c r="E9" s="246">
        <f t="shared" si="0"/>
        <v>98835.255000000005</v>
      </c>
      <c r="F9" s="244"/>
    </row>
    <row r="10" spans="1:6" s="247" customFormat="1">
      <c r="A10" s="244" t="s">
        <v>385</v>
      </c>
      <c r="B10" s="248">
        <v>1</v>
      </c>
      <c r="C10" s="249">
        <v>94064</v>
      </c>
      <c r="D10" s="248">
        <v>0.15</v>
      </c>
      <c r="E10" s="246">
        <f t="shared" si="0"/>
        <v>108173.59999999999</v>
      </c>
      <c r="F10" s="244"/>
    </row>
    <row r="11" spans="1:6" s="247" customFormat="1">
      <c r="A11" s="244" t="s">
        <v>386</v>
      </c>
      <c r="B11" s="248">
        <v>1</v>
      </c>
      <c r="C11" s="249">
        <v>100240</v>
      </c>
      <c r="D11" s="248">
        <v>0.15</v>
      </c>
      <c r="E11" s="246">
        <f t="shared" si="0"/>
        <v>115275.99999999999</v>
      </c>
      <c r="F11" s="244"/>
    </row>
    <row r="12" spans="1:6">
      <c r="A12" s="17"/>
      <c r="B12" s="17"/>
      <c r="C12" s="17"/>
      <c r="D12" s="251"/>
      <c r="E12" s="20"/>
    </row>
    <row r="13" spans="1:6">
      <c r="A13" s="17"/>
      <c r="B13" s="17"/>
      <c r="C13" s="17"/>
      <c r="D13" s="251"/>
      <c r="E13" s="20"/>
    </row>
    <row r="14" spans="1:6">
      <c r="A14" s="17"/>
      <c r="B14" s="17"/>
      <c r="C14" s="17"/>
      <c r="D14" s="251"/>
      <c r="E14" s="20"/>
    </row>
    <row r="15" spans="1:6">
      <c r="A15" s="17"/>
      <c r="B15" s="17"/>
      <c r="C15" s="17"/>
      <c r="D15" s="251"/>
      <c r="E15" s="20"/>
    </row>
    <row r="16" spans="1:6">
      <c r="A16" s="17"/>
      <c r="B16" s="17"/>
      <c r="C16" s="17"/>
      <c r="D16" s="251"/>
      <c r="E16" s="20"/>
    </row>
    <row r="17" spans="1:6">
      <c r="A17" s="23"/>
      <c r="B17" s="23"/>
      <c r="C17" s="23"/>
      <c r="D17" s="251"/>
      <c r="E17" s="26"/>
    </row>
    <row r="18" spans="1:6" s="133" customFormat="1" ht="16">
      <c r="C18" s="132"/>
      <c r="F18" s="176"/>
    </row>
    <row r="19" spans="1:6" s="133" customFormat="1" ht="16">
      <c r="C19" s="132"/>
    </row>
  </sheetData>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FDA56-2A7A-774A-AF81-367CFA7330C9}">
  <sheetPr>
    <tabColor theme="9" tint="0.79998168889431442"/>
  </sheetPr>
  <dimension ref="A1:G20"/>
  <sheetViews>
    <sheetView zoomScale="200" zoomScaleNormal="200" workbookViewId="0">
      <selection activeCell="C7" sqref="C7:C9"/>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3.83203125" style="7" customWidth="1"/>
    <col min="7" max="7" width="47" style="7" bestFit="1" customWidth="1"/>
    <col min="8" max="16384" width="10.83203125" style="7"/>
  </cols>
  <sheetData>
    <row r="1" spans="1:7" s="133" customFormat="1" ht="26">
      <c r="A1" s="238" t="s">
        <v>387</v>
      </c>
      <c r="B1" s="238"/>
      <c r="C1" s="238"/>
      <c r="D1" s="238"/>
      <c r="E1" s="238"/>
      <c r="F1" s="238"/>
      <c r="G1" s="238"/>
    </row>
    <row r="2" spans="1:7" ht="15">
      <c r="A2" s="13"/>
      <c r="B2" s="13"/>
      <c r="C2" s="136"/>
      <c r="D2" s="14"/>
      <c r="E2" s="14"/>
      <c r="F2" s="14"/>
    </row>
    <row r="3" spans="1:7" s="243" customFormat="1" ht="16">
      <c r="A3" s="239" t="s">
        <v>375</v>
      </c>
      <c r="B3" s="240" t="s">
        <v>376</v>
      </c>
      <c r="C3" s="241" t="s">
        <v>377</v>
      </c>
      <c r="D3" s="240" t="s">
        <v>378</v>
      </c>
      <c r="E3" s="242" t="s">
        <v>379</v>
      </c>
      <c r="F3" s="321"/>
    </row>
    <row r="4" spans="1:7" s="247" customFormat="1">
      <c r="A4" s="244"/>
      <c r="B4" s="244"/>
      <c r="C4" s="244"/>
      <c r="D4" s="245"/>
      <c r="E4" s="246"/>
      <c r="F4" s="245"/>
    </row>
    <row r="5" spans="1:7" s="247" customFormat="1">
      <c r="A5" s="244" t="s">
        <v>556</v>
      </c>
      <c r="B5" s="248">
        <v>1</v>
      </c>
      <c r="C5" s="334">
        <v>65294</v>
      </c>
      <c r="D5" s="248">
        <v>0.14000000000000001</v>
      </c>
      <c r="E5" s="246">
        <f t="shared" ref="E5:E12" si="0">+C5/B5*(100%+D5)</f>
        <v>74435.16</v>
      </c>
      <c r="F5" s="244"/>
      <c r="G5" s="244"/>
    </row>
    <row r="6" spans="1:7" s="247" customFormat="1">
      <c r="A6" s="244" t="s">
        <v>557</v>
      </c>
      <c r="B6" s="248">
        <v>1</v>
      </c>
      <c r="C6" s="334">
        <v>75618</v>
      </c>
      <c r="D6" s="248">
        <v>0.14000000000000001</v>
      </c>
      <c r="E6" s="246">
        <f t="shared" si="0"/>
        <v>86204.52</v>
      </c>
      <c r="F6" s="244"/>
      <c r="G6" s="244"/>
    </row>
    <row r="7" spans="1:7" s="247" customFormat="1">
      <c r="A7" s="244" t="s">
        <v>558</v>
      </c>
      <c r="B7" s="248">
        <v>0.8</v>
      </c>
      <c r="C7" s="334">
        <v>49854.85</v>
      </c>
      <c r="D7" s="250">
        <v>0.14499999999999999</v>
      </c>
      <c r="E7" s="246">
        <f t="shared" si="0"/>
        <v>71354.754062499997</v>
      </c>
      <c r="F7" s="244"/>
      <c r="G7" s="244" t="s">
        <v>388</v>
      </c>
    </row>
    <row r="8" spans="1:7" s="247" customFormat="1">
      <c r="A8" s="244" t="s">
        <v>561</v>
      </c>
      <c r="B8" s="248">
        <v>0.8</v>
      </c>
      <c r="C8" s="334">
        <v>51444.65</v>
      </c>
      <c r="D8" s="250">
        <v>0.14499999999999999</v>
      </c>
      <c r="E8" s="246">
        <f t="shared" si="0"/>
        <v>73630.155312500006</v>
      </c>
      <c r="F8" s="244"/>
      <c r="G8" s="244" t="s">
        <v>388</v>
      </c>
    </row>
    <row r="9" spans="1:7" s="247" customFormat="1">
      <c r="A9" s="244" t="s">
        <v>562</v>
      </c>
      <c r="B9" s="248">
        <v>0.8</v>
      </c>
      <c r="C9" s="334">
        <v>53034.400000000001</v>
      </c>
      <c r="D9" s="250">
        <v>0.14499999999999999</v>
      </c>
      <c r="E9" s="246">
        <f t="shared" si="0"/>
        <v>75905.485000000001</v>
      </c>
      <c r="F9" s="244"/>
      <c r="G9" s="244" t="s">
        <v>388</v>
      </c>
    </row>
    <row r="10" spans="1:7" s="247" customFormat="1">
      <c r="A10" s="244" t="s">
        <v>559</v>
      </c>
      <c r="B10" s="248">
        <v>1</v>
      </c>
      <c r="C10" s="334">
        <v>95569</v>
      </c>
      <c r="D10" s="248">
        <v>0.15</v>
      </c>
      <c r="E10" s="246">
        <f t="shared" si="0"/>
        <v>109904.34999999999</v>
      </c>
      <c r="F10" s="244"/>
      <c r="G10" s="244"/>
    </row>
    <row r="11" spans="1:7" s="247" customFormat="1">
      <c r="A11" s="244" t="s">
        <v>560</v>
      </c>
      <c r="B11" s="248">
        <v>1</v>
      </c>
      <c r="C11" s="334">
        <v>95569</v>
      </c>
      <c r="D11" s="248">
        <v>0.15</v>
      </c>
      <c r="E11" s="246">
        <f t="shared" si="0"/>
        <v>109904.34999999999</v>
      </c>
      <c r="F11" s="244"/>
      <c r="G11" s="244"/>
    </row>
    <row r="12" spans="1:7" s="247" customFormat="1">
      <c r="A12" s="244" t="s">
        <v>386</v>
      </c>
      <c r="B12" s="248">
        <v>1</v>
      </c>
      <c r="C12" s="334">
        <v>101844</v>
      </c>
      <c r="D12" s="248">
        <v>0.16</v>
      </c>
      <c r="E12" s="246">
        <f t="shared" si="0"/>
        <v>118139.04</v>
      </c>
      <c r="F12" s="244"/>
      <c r="G12" s="244"/>
    </row>
    <row r="13" spans="1:7">
      <c r="A13" s="17"/>
      <c r="B13" s="17"/>
      <c r="C13" s="17"/>
      <c r="D13" s="251"/>
      <c r="E13" s="20"/>
      <c r="F13" s="251"/>
    </row>
    <row r="14" spans="1:7">
      <c r="A14" s="17"/>
      <c r="B14" s="17"/>
      <c r="C14" s="17"/>
      <c r="D14" s="251"/>
      <c r="E14" s="20"/>
      <c r="F14" s="251"/>
    </row>
    <row r="15" spans="1:7">
      <c r="A15" s="17"/>
      <c r="B15" s="17"/>
      <c r="C15" s="17"/>
      <c r="D15" s="251"/>
      <c r="E15" s="20"/>
      <c r="F15" s="251"/>
    </row>
    <row r="16" spans="1:7">
      <c r="A16" s="17"/>
      <c r="B16" s="17"/>
      <c r="C16" s="17"/>
      <c r="D16" s="251"/>
      <c r="E16" s="20"/>
      <c r="F16" s="251"/>
    </row>
    <row r="17" spans="1:7">
      <c r="A17" s="17"/>
      <c r="B17" s="17"/>
      <c r="C17" s="17"/>
      <c r="D17" s="251"/>
      <c r="E17" s="20"/>
      <c r="F17" s="251"/>
    </row>
    <row r="18" spans="1:7">
      <c r="A18" s="23"/>
      <c r="B18" s="23"/>
      <c r="C18" s="23"/>
      <c r="D18" s="251"/>
      <c r="E18" s="26"/>
      <c r="F18" s="251"/>
    </row>
    <row r="19" spans="1:7" s="133" customFormat="1" ht="16">
      <c r="C19" s="132"/>
      <c r="G19" s="176"/>
    </row>
    <row r="20" spans="1:7" s="133" customFormat="1" ht="16">
      <c r="C20" s="132"/>
    </row>
  </sheetData>
  <pageMargins left="0.7" right="0.7" top="0.78740157499999996" bottom="0.78740157499999996"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CF22-065F-374F-9480-924701CD30E1}">
  <sheetPr>
    <tabColor theme="9" tint="0.79998168889431442"/>
  </sheetPr>
  <dimension ref="A1:H40"/>
  <sheetViews>
    <sheetView zoomScale="160" zoomScaleNormal="160" workbookViewId="0">
      <selection activeCell="A10" sqref="A10"/>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61" t="s">
        <v>389</v>
      </c>
      <c r="B1" s="361"/>
      <c r="C1" s="361"/>
      <c r="D1" s="361"/>
      <c r="E1" s="361"/>
      <c r="F1" s="361"/>
    </row>
    <row r="3" spans="1:8" ht="15">
      <c r="A3" s="11" t="s">
        <v>375</v>
      </c>
      <c r="B3" s="12" t="s">
        <v>390</v>
      </c>
      <c r="C3" s="12" t="s">
        <v>391</v>
      </c>
      <c r="D3" s="12" t="s">
        <v>392</v>
      </c>
      <c r="E3" s="12" t="s">
        <v>393</v>
      </c>
      <c r="F3" s="12" t="s">
        <v>394</v>
      </c>
    </row>
    <row r="4" spans="1:8" ht="15">
      <c r="A4" s="13"/>
      <c r="B4" s="14" t="s">
        <v>395</v>
      </c>
      <c r="C4" s="14" t="s">
        <v>396</v>
      </c>
      <c r="D4" s="14"/>
      <c r="E4" s="14"/>
    </row>
    <row r="5" spans="1:8" ht="15">
      <c r="A5" s="15"/>
      <c r="B5" s="16" t="s">
        <v>397</v>
      </c>
      <c r="C5" s="16" t="s">
        <v>398</v>
      </c>
      <c r="D5" s="16" t="s">
        <v>398</v>
      </c>
      <c r="E5" s="16" t="s">
        <v>398</v>
      </c>
      <c r="F5" s="16" t="s">
        <v>398</v>
      </c>
    </row>
    <row r="6" spans="1:8">
      <c r="A6" s="17"/>
      <c r="B6" s="18"/>
      <c r="C6" s="19"/>
      <c r="D6" s="20"/>
      <c r="E6" s="21"/>
      <c r="F6" s="22"/>
    </row>
    <row r="7" spans="1:8">
      <c r="A7" s="17" t="s">
        <v>564</v>
      </c>
      <c r="B7" s="18">
        <v>90</v>
      </c>
      <c r="C7" s="19">
        <v>1900</v>
      </c>
      <c r="D7" s="270">
        <f>+B7*C7</f>
        <v>171000</v>
      </c>
      <c r="E7" s="21">
        <f>+D7/12</f>
        <v>14250</v>
      </c>
      <c r="F7" s="22">
        <f>+B7*8.4</f>
        <v>756</v>
      </c>
      <c r="H7" s="271"/>
    </row>
    <row r="8" spans="1:8">
      <c r="A8" s="17" t="s">
        <v>563</v>
      </c>
      <c r="B8" s="18">
        <v>90</v>
      </c>
      <c r="C8" s="19">
        <v>1900</v>
      </c>
      <c r="D8" s="270">
        <f t="shared" ref="D8:D11" si="0">+B8*C8</f>
        <v>171000</v>
      </c>
      <c r="E8" s="21">
        <f t="shared" ref="E8:E11" si="1">+D8/12</f>
        <v>14250</v>
      </c>
      <c r="F8" s="22">
        <f t="shared" ref="F8:F11" si="2">+B8*8.4</f>
        <v>756</v>
      </c>
      <c r="H8" s="271"/>
    </row>
    <row r="9" spans="1:8">
      <c r="A9" s="17" t="s">
        <v>567</v>
      </c>
      <c r="B9" s="18">
        <v>70</v>
      </c>
      <c r="C9" s="19">
        <v>1900</v>
      </c>
      <c r="D9" s="270">
        <f t="shared" si="0"/>
        <v>133000</v>
      </c>
      <c r="E9" s="21">
        <f t="shared" si="1"/>
        <v>11083.333333333334</v>
      </c>
      <c r="F9" s="22">
        <f t="shared" si="2"/>
        <v>588</v>
      </c>
      <c r="H9" s="271"/>
    </row>
    <row r="10" spans="1:8">
      <c r="A10" s="17" t="s">
        <v>565</v>
      </c>
      <c r="B10" s="18">
        <v>40</v>
      </c>
      <c r="C10" s="19">
        <v>1900</v>
      </c>
      <c r="D10" s="270">
        <f t="shared" si="0"/>
        <v>76000</v>
      </c>
      <c r="E10" s="21">
        <f t="shared" si="1"/>
        <v>6333.333333333333</v>
      </c>
      <c r="F10" s="22">
        <f t="shared" si="2"/>
        <v>336</v>
      </c>
      <c r="H10" s="271"/>
    </row>
    <row r="11" spans="1:8">
      <c r="A11" s="23" t="s">
        <v>403</v>
      </c>
      <c r="B11" s="272">
        <v>57</v>
      </c>
      <c r="C11" s="25">
        <v>1900</v>
      </c>
      <c r="D11" s="273">
        <f t="shared" si="0"/>
        <v>108300</v>
      </c>
      <c r="E11" s="27">
        <f t="shared" si="1"/>
        <v>9025</v>
      </c>
      <c r="F11" s="28">
        <f t="shared" si="2"/>
        <v>478.8</v>
      </c>
      <c r="H11" s="271"/>
    </row>
    <row r="12" spans="1:8">
      <c r="F12" s="22"/>
      <c r="G12" s="22"/>
    </row>
    <row r="13" spans="1:8">
      <c r="A13" s="29" t="s">
        <v>404</v>
      </c>
      <c r="B13" s="30"/>
      <c r="C13" s="30" t="s">
        <v>405</v>
      </c>
      <c r="D13" s="31"/>
      <c r="E13" s="8"/>
      <c r="F13" s="8"/>
      <c r="G13" s="32"/>
    </row>
    <row r="14" spans="1:8">
      <c r="A14" s="33"/>
      <c r="B14" s="34"/>
      <c r="C14" s="34" t="s">
        <v>406</v>
      </c>
      <c r="D14" s="35"/>
      <c r="G14" s="36"/>
    </row>
    <row r="15" spans="1:8">
      <c r="A15" s="37"/>
      <c r="B15" s="38"/>
      <c r="C15" s="38" t="s">
        <v>407</v>
      </c>
      <c r="D15" s="39"/>
      <c r="E15" s="40"/>
      <c r="F15" s="40"/>
      <c r="G15" s="41"/>
    </row>
    <row r="16" spans="1:8">
      <c r="A16" s="42"/>
      <c r="B16" s="42"/>
      <c r="C16" s="35"/>
      <c r="D16" s="35"/>
    </row>
    <row r="17" spans="1:7">
      <c r="A17" s="29" t="s">
        <v>408</v>
      </c>
      <c r="B17" s="30"/>
      <c r="C17" s="30" t="s">
        <v>409</v>
      </c>
      <c r="D17" s="31"/>
      <c r="E17" s="8"/>
      <c r="F17" s="8"/>
      <c r="G17" s="32"/>
    </row>
    <row r="18" spans="1:7">
      <c r="A18" s="33"/>
      <c r="B18" s="34"/>
      <c r="C18" s="34" t="s">
        <v>410</v>
      </c>
      <c r="D18" s="35"/>
      <c r="G18" s="36"/>
    </row>
    <row r="19" spans="1:7">
      <c r="A19" s="33"/>
      <c r="B19" s="34"/>
      <c r="C19" s="34" t="s">
        <v>411</v>
      </c>
      <c r="D19" s="35"/>
      <c r="G19" s="36"/>
    </row>
    <row r="20" spans="1:7">
      <c r="A20" s="33"/>
      <c r="B20" s="34"/>
      <c r="C20" s="34" t="s">
        <v>412</v>
      </c>
      <c r="D20" s="35"/>
      <c r="G20" s="36"/>
    </row>
    <row r="21" spans="1:7">
      <c r="A21" s="37"/>
      <c r="B21" s="38"/>
      <c r="C21" s="38" t="s">
        <v>413</v>
      </c>
      <c r="D21" s="39"/>
      <c r="E21" s="40"/>
      <c r="F21" s="40"/>
      <c r="G21" s="41"/>
    </row>
    <row r="22" spans="1:7">
      <c r="A22" s="42"/>
      <c r="B22" s="42"/>
      <c r="C22" s="35"/>
      <c r="D22" s="35"/>
    </row>
    <row r="23" spans="1:7">
      <c r="A23" s="43" t="s">
        <v>414</v>
      </c>
      <c r="B23" s="44"/>
      <c r="C23" s="44" t="s">
        <v>415</v>
      </c>
      <c r="D23" s="45"/>
      <c r="E23" s="9"/>
      <c r="F23" s="9"/>
      <c r="G23" s="46"/>
    </row>
    <row r="25" spans="1:7">
      <c r="A25" s="10" t="s">
        <v>416</v>
      </c>
    </row>
    <row r="26" spans="1:7">
      <c r="A26" s="7" t="s">
        <v>417</v>
      </c>
    </row>
    <row r="27" spans="1:7">
      <c r="A27" s="7" t="s">
        <v>418</v>
      </c>
    </row>
    <row r="28" spans="1:7">
      <c r="A28" s="7" t="s">
        <v>419</v>
      </c>
    </row>
    <row r="29" spans="1:7">
      <c r="A29" s="7" t="s">
        <v>420</v>
      </c>
    </row>
    <row r="33" spans="1:1">
      <c r="A33" s="10" t="s">
        <v>421</v>
      </c>
    </row>
    <row r="34" spans="1:1">
      <c r="A34" s="7">
        <v>1</v>
      </c>
    </row>
    <row r="35" spans="1:1">
      <c r="A35" s="7">
        <v>1.5</v>
      </c>
    </row>
    <row r="36" spans="1:1">
      <c r="A36" s="7">
        <v>1.8</v>
      </c>
    </row>
    <row r="37" spans="1:1">
      <c r="A37" s="7">
        <v>2</v>
      </c>
    </row>
    <row r="38" spans="1:1">
      <c r="A38" s="7">
        <v>2.1</v>
      </c>
    </row>
    <row r="39" spans="1:1">
      <c r="A39" s="7">
        <v>2.2000000000000002</v>
      </c>
    </row>
    <row r="40" spans="1:1">
      <c r="A40"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10" sqref="A10"/>
    </sheetView>
  </sheetViews>
  <sheetFormatPr baseColWidth="10" defaultColWidth="10.83203125" defaultRowHeight="13"/>
  <cols>
    <col min="1" max="1" width="50.1640625" style="7" bestFit="1" customWidth="1"/>
    <col min="2" max="2" width="8.33203125" style="7" bestFit="1" customWidth="1"/>
    <col min="3" max="11" width="9" style="7" bestFit="1" customWidth="1"/>
    <col min="12" max="12" width="12.33203125" style="7" bestFit="1" customWidth="1"/>
    <col min="13" max="13" width="16.6640625" style="7" bestFit="1" customWidth="1"/>
    <col min="14" max="14" width="10.83203125" style="7"/>
    <col min="15" max="15" width="13.5" style="7" bestFit="1" customWidth="1"/>
    <col min="16" max="16384" width="10.83203125" style="7"/>
  </cols>
  <sheetData>
    <row r="1" spans="1:14" ht="15">
      <c r="A1" s="11" t="s">
        <v>375</v>
      </c>
      <c r="B1" s="11"/>
      <c r="C1" s="135"/>
      <c r="D1" s="135"/>
      <c r="E1" s="135"/>
      <c r="F1" s="135"/>
      <c r="G1" s="135"/>
      <c r="H1" s="135"/>
      <c r="I1" s="135"/>
      <c r="J1" s="135"/>
      <c r="K1" s="135"/>
      <c r="L1" s="135"/>
      <c r="M1" s="12" t="s">
        <v>392</v>
      </c>
    </row>
    <row r="2" spans="1:14" ht="15">
      <c r="A2" s="13"/>
      <c r="B2" s="13"/>
      <c r="C2" s="136"/>
      <c r="D2" s="136"/>
      <c r="E2" s="136"/>
      <c r="F2" s="136"/>
      <c r="G2" s="136"/>
      <c r="H2" s="136"/>
      <c r="I2" s="136"/>
      <c r="J2" s="136"/>
      <c r="K2" s="136"/>
      <c r="L2" s="136"/>
      <c r="M2" s="14"/>
    </row>
    <row r="3" spans="1:14" ht="15">
      <c r="A3" s="15"/>
      <c r="B3" s="15" t="s">
        <v>376</v>
      </c>
      <c r="C3" s="145">
        <v>3</v>
      </c>
      <c r="D3" s="145">
        <v>4</v>
      </c>
      <c r="E3" s="145">
        <v>5</v>
      </c>
      <c r="F3" s="145">
        <v>6</v>
      </c>
      <c r="G3" s="145">
        <v>7</v>
      </c>
      <c r="H3" s="145">
        <v>8</v>
      </c>
      <c r="I3" s="145">
        <v>9</v>
      </c>
      <c r="J3" s="145">
        <v>10</v>
      </c>
      <c r="K3" s="145">
        <v>11</v>
      </c>
      <c r="L3" s="145" t="s">
        <v>377</v>
      </c>
      <c r="M3" s="16" t="s">
        <v>379</v>
      </c>
    </row>
    <row r="4" spans="1:14">
      <c r="A4" s="17"/>
      <c r="B4" s="139"/>
      <c r="C4" s="17"/>
      <c r="D4" s="17"/>
      <c r="E4" s="17"/>
      <c r="F4" s="17"/>
      <c r="G4" s="17"/>
      <c r="H4" s="17"/>
      <c r="I4" s="17"/>
      <c r="J4" s="17"/>
      <c r="K4" s="17"/>
      <c r="L4" s="138"/>
      <c r="M4" s="20"/>
      <c r="N4" s="20"/>
    </row>
    <row r="5" spans="1:14">
      <c r="A5" s="17" t="s">
        <v>422</v>
      </c>
      <c r="B5" s="139">
        <v>1</v>
      </c>
      <c r="C5" s="17">
        <v>61539</v>
      </c>
      <c r="D5" s="17">
        <v>62553</v>
      </c>
      <c r="E5" s="17">
        <v>63567</v>
      </c>
      <c r="F5" s="17">
        <v>64581</v>
      </c>
      <c r="G5" s="17">
        <v>65595</v>
      </c>
      <c r="H5" s="17">
        <v>66609</v>
      </c>
      <c r="I5" s="17">
        <v>67622</v>
      </c>
      <c r="J5" s="17">
        <v>68635</v>
      </c>
      <c r="K5" s="17">
        <v>69647</v>
      </c>
      <c r="L5" s="138">
        <f>AVERAGE(C5:K5)</f>
        <v>65594.222222222219</v>
      </c>
      <c r="M5" s="20">
        <f>+L5/B5*1.18</f>
        <v>77401.182222222211</v>
      </c>
      <c r="N5" s="20"/>
    </row>
    <row r="6" spans="1:14">
      <c r="A6" s="17" t="s">
        <v>423</v>
      </c>
      <c r="B6" s="139">
        <v>1</v>
      </c>
      <c r="C6" s="17">
        <v>71269</v>
      </c>
      <c r="D6" s="17">
        <v>72448</v>
      </c>
      <c r="E6" s="17">
        <v>73626</v>
      </c>
      <c r="F6" s="17">
        <v>74802</v>
      </c>
      <c r="G6" s="17">
        <v>75980</v>
      </c>
      <c r="H6" s="17">
        <v>77157</v>
      </c>
      <c r="I6" s="17">
        <v>78333</v>
      </c>
      <c r="J6" s="17">
        <v>79511</v>
      </c>
      <c r="K6" s="17">
        <v>80691</v>
      </c>
      <c r="L6" s="138">
        <f>AVERAGE(C6:K6)</f>
        <v>75979.666666666672</v>
      </c>
      <c r="M6" s="20">
        <f t="shared" ref="M6:M9" si="0">+L6/B6*1.18</f>
        <v>89656.006666666668</v>
      </c>
      <c r="N6" s="20"/>
    </row>
    <row r="7" spans="1:14">
      <c r="A7" s="17" t="s">
        <v>424</v>
      </c>
      <c r="B7" s="139">
        <v>0.6</v>
      </c>
      <c r="C7" s="17"/>
      <c r="D7" s="17"/>
      <c r="E7" s="17"/>
      <c r="F7" s="17"/>
      <c r="G7" s="17"/>
      <c r="H7" s="17"/>
      <c r="I7" s="17"/>
      <c r="J7" s="17"/>
      <c r="K7" s="17"/>
      <c r="L7" s="138">
        <v>47040</v>
      </c>
      <c r="M7" s="20">
        <f>+L7/B7*1.18</f>
        <v>92512</v>
      </c>
      <c r="N7" s="20"/>
    </row>
    <row r="8" spans="1:14">
      <c r="A8" s="17" t="s">
        <v>425</v>
      </c>
      <c r="B8" s="139">
        <v>0.6</v>
      </c>
      <c r="C8" s="17"/>
      <c r="D8" s="17"/>
      <c r="E8" s="17"/>
      <c r="F8" s="17"/>
      <c r="G8" s="17"/>
      <c r="H8" s="17"/>
      <c r="I8" s="17"/>
      <c r="J8" s="17"/>
      <c r="K8" s="17"/>
      <c r="L8" s="138">
        <v>48540</v>
      </c>
      <c r="M8" s="20">
        <f t="shared" si="0"/>
        <v>95462</v>
      </c>
      <c r="N8" s="20"/>
    </row>
    <row r="9" spans="1:14">
      <c r="A9" s="17" t="s">
        <v>426</v>
      </c>
      <c r="B9" s="139">
        <v>0.6</v>
      </c>
      <c r="C9" s="17"/>
      <c r="D9" s="17"/>
      <c r="E9" s="17"/>
      <c r="F9" s="17"/>
      <c r="G9" s="17"/>
      <c r="H9" s="17"/>
      <c r="I9" s="17"/>
      <c r="J9" s="17"/>
      <c r="K9" s="17"/>
      <c r="L9" s="138">
        <v>50040</v>
      </c>
      <c r="M9" s="20">
        <f t="shared" si="0"/>
        <v>98412</v>
      </c>
      <c r="N9" s="20"/>
    </row>
    <row r="10" spans="1:14">
      <c r="A10" s="23" t="s">
        <v>386</v>
      </c>
      <c r="B10" s="146">
        <v>1</v>
      </c>
      <c r="C10" s="23"/>
      <c r="D10" s="23"/>
      <c r="E10" s="23"/>
      <c r="F10" s="23"/>
      <c r="G10" s="23"/>
      <c r="H10" s="23"/>
      <c r="I10" s="23"/>
      <c r="J10" s="23"/>
      <c r="K10" s="23"/>
      <c r="L10" s="23">
        <v>95986</v>
      </c>
      <c r="M10" s="26" t="s">
        <v>427</v>
      </c>
      <c r="N10" s="20"/>
    </row>
    <row r="11" spans="1:14" s="133" customFormat="1" ht="16">
      <c r="C11" s="132"/>
      <c r="D11" s="132"/>
      <c r="E11" s="132"/>
      <c r="F11" s="132"/>
      <c r="G11" s="132"/>
      <c r="H11" s="132"/>
      <c r="I11" s="132"/>
      <c r="J11" s="132"/>
      <c r="K11" s="132"/>
      <c r="L11" s="17"/>
      <c r="M11" s="20"/>
    </row>
    <row r="12" spans="1:14" s="133" customFormat="1" ht="16">
      <c r="C12" s="132"/>
      <c r="D12" s="132"/>
      <c r="E12" s="132"/>
      <c r="F12" s="132"/>
      <c r="G12" s="132"/>
      <c r="H12" s="132"/>
      <c r="I12" s="132"/>
      <c r="J12" s="132"/>
      <c r="K12" s="132"/>
      <c r="L12" s="17"/>
      <c r="M12" s="20"/>
    </row>
    <row r="13" spans="1:14" s="133" customFormat="1" ht="16">
      <c r="C13" s="132"/>
      <c r="D13" s="132"/>
      <c r="E13" s="132"/>
      <c r="F13" s="132"/>
      <c r="G13" s="132"/>
      <c r="H13" s="132"/>
      <c r="I13" s="132"/>
      <c r="J13" s="132"/>
      <c r="K13" s="132"/>
    </row>
    <row r="14" spans="1:14" s="133" customFormat="1" ht="16">
      <c r="A14" s="134" t="s">
        <v>428</v>
      </c>
      <c r="B14" s="134"/>
      <c r="C14" s="137"/>
      <c r="D14" s="137"/>
      <c r="E14" s="137"/>
      <c r="F14" s="137"/>
      <c r="G14" s="137"/>
      <c r="H14" s="137"/>
      <c r="I14" s="137"/>
      <c r="J14" s="137"/>
      <c r="K14" s="137"/>
      <c r="L14" s="132"/>
    </row>
    <row r="15" spans="1:14" s="133" customFormat="1" ht="16">
      <c r="A15" s="133" t="s">
        <v>429</v>
      </c>
      <c r="C15" s="132"/>
      <c r="D15" s="132"/>
      <c r="E15" s="132"/>
      <c r="F15" s="132"/>
      <c r="G15" s="132"/>
      <c r="H15" s="132"/>
      <c r="I15" s="132"/>
      <c r="J15" s="132"/>
      <c r="K15" s="132"/>
      <c r="L15" s="132"/>
    </row>
    <row r="16" spans="1:14" s="133" customFormat="1" ht="16">
      <c r="C16" s="132"/>
      <c r="D16" s="132"/>
      <c r="E16" s="132"/>
      <c r="F16" s="132"/>
      <c r="G16" s="132"/>
      <c r="H16" s="132"/>
      <c r="I16" s="132"/>
      <c r="J16" s="132"/>
      <c r="K16" s="132"/>
      <c r="L16" s="7"/>
      <c r="M16" s="7"/>
    </row>
    <row r="17" spans="1:13" s="133" customFormat="1" ht="16">
      <c r="A17" s="133" t="s">
        <v>430</v>
      </c>
      <c r="C17" s="132"/>
      <c r="D17" s="132"/>
      <c r="E17" s="132"/>
      <c r="F17" s="132"/>
      <c r="G17" s="132"/>
      <c r="H17" s="132"/>
      <c r="I17" s="132"/>
      <c r="J17" s="132"/>
      <c r="K17" s="132"/>
      <c r="L17" s="7"/>
      <c r="M17" s="7"/>
    </row>
    <row r="18" spans="1:13" s="133" customFormat="1" ht="16">
      <c r="C18" s="132"/>
      <c r="D18" s="132"/>
      <c r="E18" s="132"/>
      <c r="F18" s="132"/>
      <c r="G18" s="132"/>
      <c r="H18" s="132"/>
      <c r="I18" s="132"/>
      <c r="J18" s="132"/>
      <c r="K18" s="132"/>
      <c r="L18" s="7"/>
      <c r="M18" s="7"/>
    </row>
    <row r="19" spans="1:13" s="133" customFormat="1" ht="16">
      <c r="A19" s="133" t="s">
        <v>431</v>
      </c>
      <c r="C19" s="132"/>
      <c r="D19" s="132"/>
      <c r="E19" s="132"/>
      <c r="F19" s="132"/>
      <c r="G19" s="132"/>
      <c r="H19" s="132"/>
      <c r="I19" s="132"/>
      <c r="J19" s="132"/>
      <c r="K19" s="132"/>
      <c r="L19" s="7"/>
      <c r="M19" s="7"/>
    </row>
    <row r="20" spans="1:13" s="133" customFormat="1" ht="16">
      <c r="A20" s="133" t="s">
        <v>432</v>
      </c>
      <c r="C20" s="132"/>
      <c r="D20" s="132"/>
      <c r="E20" s="132"/>
      <c r="F20" s="132"/>
      <c r="G20" s="132"/>
      <c r="H20" s="132"/>
      <c r="I20" s="132"/>
      <c r="J20" s="132"/>
      <c r="K20" s="132"/>
      <c r="L20" s="7"/>
      <c r="M20" s="7"/>
    </row>
    <row r="21" spans="1:13" s="133" customFormat="1" ht="16">
      <c r="C21" s="132"/>
      <c r="D21" s="132"/>
      <c r="E21" s="132"/>
      <c r="F21" s="132"/>
      <c r="G21" s="132"/>
      <c r="H21" s="132"/>
      <c r="I21" s="132"/>
      <c r="J21" s="132"/>
      <c r="K21" s="132"/>
      <c r="L21" s="7"/>
      <c r="M21" s="7"/>
    </row>
    <row r="22" spans="1:13" s="133" customFormat="1" ht="16">
      <c r="C22" s="132"/>
      <c r="D22" s="132"/>
      <c r="E22" s="132"/>
      <c r="F22" s="132"/>
      <c r="G22" s="132"/>
      <c r="H22" s="132"/>
      <c r="I22" s="132"/>
      <c r="J22" s="132"/>
      <c r="K22" s="132"/>
      <c r="L22" s="7"/>
      <c r="M22" s="7"/>
    </row>
    <row r="23" spans="1:13" s="133" customFormat="1" ht="16">
      <c r="C23" s="132"/>
      <c r="D23" s="132"/>
      <c r="E23" s="132"/>
      <c r="F23" s="132"/>
      <c r="G23" s="132"/>
      <c r="H23" s="132"/>
      <c r="I23" s="132"/>
      <c r="J23" s="132"/>
      <c r="K23" s="132"/>
      <c r="L23" s="7"/>
      <c r="M23" s="7"/>
    </row>
    <row r="24" spans="1:13" s="133" customFormat="1" ht="16">
      <c r="C24" s="132"/>
      <c r="D24" s="132"/>
      <c r="E24" s="132"/>
      <c r="F24" s="132"/>
      <c r="G24" s="132"/>
      <c r="H24" s="132"/>
      <c r="I24" s="132"/>
      <c r="J24" s="132"/>
      <c r="K24" s="132"/>
      <c r="L24" s="7"/>
      <c r="M24" s="7"/>
    </row>
    <row r="25" spans="1:13" s="133" customFormat="1" ht="16">
      <c r="C25" s="132"/>
      <c r="D25" s="132"/>
      <c r="E25" s="132"/>
      <c r="F25" s="132"/>
      <c r="G25" s="132"/>
      <c r="H25" s="132"/>
      <c r="I25" s="132"/>
      <c r="J25" s="132"/>
      <c r="K25" s="132"/>
      <c r="L25" s="7"/>
      <c r="M25" s="7"/>
    </row>
    <row r="26" spans="1:13" s="133" customFormat="1" ht="16">
      <c r="C26" s="132"/>
      <c r="D26" s="132"/>
      <c r="E26" s="132"/>
      <c r="F26" s="132"/>
      <c r="G26" s="132"/>
      <c r="H26" s="132"/>
      <c r="I26" s="132"/>
      <c r="J26" s="132"/>
      <c r="K26" s="132"/>
      <c r="L26" s="7"/>
      <c r="M26" s="7"/>
    </row>
    <row r="27" spans="1:13" s="133" customFormat="1" ht="16">
      <c r="C27" s="132"/>
      <c r="D27" s="132"/>
      <c r="E27" s="132"/>
      <c r="F27" s="132"/>
      <c r="G27" s="132"/>
      <c r="H27" s="132"/>
      <c r="I27" s="132"/>
      <c r="J27" s="132"/>
      <c r="K27" s="132"/>
      <c r="L27" s="7"/>
      <c r="M27" s="7"/>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B63-7B46-3849-A31E-5761E4A5C011}">
  <sheetPr>
    <tabColor theme="9" tint="0.79998168889431442"/>
  </sheetPr>
  <dimension ref="A1:Q28"/>
  <sheetViews>
    <sheetView zoomScale="150" zoomScaleNormal="150" workbookViewId="0">
      <selection activeCell="M9" sqref="M9"/>
    </sheetView>
  </sheetViews>
  <sheetFormatPr baseColWidth="10" defaultColWidth="10.83203125" defaultRowHeight="16"/>
  <cols>
    <col min="1" max="1" width="62" style="133" bestFit="1" customWidth="1"/>
    <col min="2" max="2" width="8.6640625" style="133" bestFit="1" customWidth="1"/>
    <col min="3" max="11" width="9.33203125" style="133" bestFit="1" customWidth="1"/>
    <col min="12" max="12" width="12.6640625" style="133" bestFit="1" customWidth="1"/>
    <col min="13" max="13" width="17" style="133" bestFit="1" customWidth="1"/>
    <col min="14" max="14" width="16.6640625" style="133" customWidth="1"/>
    <col min="15" max="15" width="7" style="133" bestFit="1" customWidth="1"/>
    <col min="16" max="16" width="11.1640625" style="133" bestFit="1" customWidth="1"/>
    <col min="17" max="17" width="13.83203125" style="133" bestFit="1" customWidth="1"/>
    <col min="18" max="16384" width="10.83203125" style="133"/>
  </cols>
  <sheetData>
    <row r="1" spans="1:17">
      <c r="A1" s="159" t="s">
        <v>375</v>
      </c>
      <c r="B1" s="159"/>
      <c r="C1" s="159"/>
      <c r="D1" s="159"/>
      <c r="E1" s="159"/>
      <c r="F1" s="159"/>
      <c r="G1" s="159"/>
      <c r="H1" s="159"/>
      <c r="I1" s="159"/>
      <c r="J1" s="159"/>
      <c r="K1" s="159"/>
      <c r="L1" s="159"/>
      <c r="M1" s="160" t="s">
        <v>392</v>
      </c>
      <c r="N1" s="161"/>
    </row>
    <row r="2" spans="1:17">
      <c r="A2" s="162"/>
      <c r="B2" s="162"/>
      <c r="C2" s="162"/>
      <c r="D2" s="162"/>
      <c r="E2" s="162"/>
      <c r="F2" s="162"/>
      <c r="G2" s="162"/>
      <c r="H2" s="162"/>
      <c r="I2" s="162"/>
      <c r="J2" s="162"/>
      <c r="K2" s="162"/>
      <c r="L2" s="162"/>
      <c r="M2" s="161"/>
      <c r="N2" s="161"/>
    </row>
    <row r="3" spans="1:17">
      <c r="A3" s="163"/>
      <c r="B3" s="162" t="s">
        <v>376</v>
      </c>
      <c r="C3" s="133">
        <v>3</v>
      </c>
      <c r="D3" s="133">
        <v>4</v>
      </c>
      <c r="E3" s="133">
        <v>5</v>
      </c>
      <c r="F3" s="133">
        <v>6</v>
      </c>
      <c r="G3" s="133">
        <v>7</v>
      </c>
      <c r="H3" s="133">
        <v>8</v>
      </c>
      <c r="I3" s="133">
        <v>9</v>
      </c>
      <c r="J3" s="133">
        <v>10</v>
      </c>
      <c r="K3" s="133">
        <v>11</v>
      </c>
      <c r="L3" s="133" t="s">
        <v>377</v>
      </c>
      <c r="M3" s="164" t="s">
        <v>379</v>
      </c>
      <c r="N3" s="165" t="s">
        <v>433</v>
      </c>
    </row>
    <row r="4" spans="1:17">
      <c r="A4" s="166"/>
      <c r="B4" s="166"/>
      <c r="C4" s="166"/>
      <c r="D4" s="166"/>
      <c r="E4" s="166"/>
      <c r="F4" s="166"/>
      <c r="G4" s="166"/>
      <c r="H4" s="166"/>
      <c r="I4" s="166"/>
      <c r="J4" s="166"/>
      <c r="K4" s="166"/>
      <c r="L4" s="166"/>
      <c r="M4" s="167"/>
      <c r="N4" s="167"/>
      <c r="P4" s="167"/>
    </row>
    <row r="5" spans="1:17">
      <c r="A5" s="17" t="s">
        <v>422</v>
      </c>
      <c r="B5" s="168">
        <v>1</v>
      </c>
      <c r="C5" s="133">
        <v>62093</v>
      </c>
      <c r="D5" s="133">
        <v>63116</v>
      </c>
      <c r="E5" s="133">
        <v>64139</v>
      </c>
      <c r="F5" s="133">
        <v>65162</v>
      </c>
      <c r="G5" s="133">
        <v>66185</v>
      </c>
      <c r="H5" s="133">
        <v>67208</v>
      </c>
      <c r="I5" s="133">
        <v>68231</v>
      </c>
      <c r="J5" s="133">
        <v>69253</v>
      </c>
      <c r="K5" s="133">
        <v>70274</v>
      </c>
      <c r="L5" s="169">
        <f>AVERAGE(C5:K5)</f>
        <v>66184.555555555562</v>
      </c>
      <c r="M5" s="170">
        <f>L5+(L5*N5)</f>
        <v>75450.393333333341</v>
      </c>
      <c r="N5" s="171">
        <v>0.14000000000000001</v>
      </c>
    </row>
    <row r="6" spans="1:17" ht="17" thickBot="1">
      <c r="A6" s="17" t="s">
        <v>423</v>
      </c>
      <c r="B6" s="168">
        <v>1</v>
      </c>
      <c r="C6" s="172">
        <v>71910</v>
      </c>
      <c r="D6" s="172">
        <v>73100</v>
      </c>
      <c r="E6" s="172">
        <v>74289</v>
      </c>
      <c r="F6" s="172">
        <v>75475</v>
      </c>
      <c r="G6" s="172">
        <v>76664</v>
      </c>
      <c r="H6" s="172">
        <v>77851</v>
      </c>
      <c r="I6" s="172">
        <v>79038</v>
      </c>
      <c r="J6" s="172">
        <v>80227</v>
      </c>
      <c r="K6" s="172">
        <v>81417</v>
      </c>
      <c r="L6" s="169">
        <f>AVERAGE(C6:K6)</f>
        <v>76663.444444444438</v>
      </c>
      <c r="M6" s="170">
        <f t="shared" ref="M6:M11" si="0">L6+(L6*N6)</f>
        <v>87396.32666666666</v>
      </c>
      <c r="N6" s="171">
        <v>0.14000000000000001</v>
      </c>
    </row>
    <row r="7" spans="1:17">
      <c r="A7" s="17" t="s">
        <v>424</v>
      </c>
      <c r="B7" s="168">
        <v>0.6</v>
      </c>
      <c r="C7" s="166"/>
      <c r="D7" s="166"/>
      <c r="E7" s="166"/>
      <c r="F7" s="166"/>
      <c r="G7" s="166"/>
      <c r="H7" s="166"/>
      <c r="I7" s="166"/>
      <c r="J7" s="166"/>
      <c r="K7" s="169"/>
      <c r="L7" s="169">
        <v>47040</v>
      </c>
      <c r="M7" s="170">
        <f>(L7+(L7*N7))/B7</f>
        <v>89768.000000000015</v>
      </c>
      <c r="N7" s="173">
        <v>0.14499999999999999</v>
      </c>
      <c r="O7" s="133">
        <f>+M7/1.145</f>
        <v>78400.000000000015</v>
      </c>
      <c r="P7" s="133">
        <f>+O7*0.6</f>
        <v>47040.000000000007</v>
      </c>
      <c r="Q7" s="133">
        <f>+L7*1.145</f>
        <v>53860.800000000003</v>
      </c>
    </row>
    <row r="8" spans="1:17">
      <c r="A8" s="17" t="s">
        <v>425</v>
      </c>
      <c r="B8" s="168">
        <v>0.6</v>
      </c>
      <c r="C8" s="166"/>
      <c r="D8" s="166"/>
      <c r="E8" s="166"/>
      <c r="F8" s="166"/>
      <c r="G8" s="166"/>
      <c r="H8" s="166"/>
      <c r="I8" s="166"/>
      <c r="J8" s="166"/>
      <c r="K8" s="169"/>
      <c r="L8" s="169">
        <v>48540</v>
      </c>
      <c r="M8" s="170">
        <f>(L8+(L8*N8))/B8</f>
        <v>92630.500000000015</v>
      </c>
      <c r="N8" s="173">
        <v>0.14499999999999999</v>
      </c>
      <c r="O8" s="133">
        <f>+M8/1.145</f>
        <v>80900.000000000015</v>
      </c>
      <c r="P8" s="133">
        <f>+O8*0.6</f>
        <v>48540.000000000007</v>
      </c>
      <c r="Q8" s="133">
        <f t="shared" ref="Q8:Q9" si="1">+L8*1.145</f>
        <v>55578.3</v>
      </c>
    </row>
    <row r="9" spans="1:17">
      <c r="A9" s="17" t="s">
        <v>426</v>
      </c>
      <c r="B9" s="168">
        <v>0.6</v>
      </c>
      <c r="C9" s="166"/>
      <c r="D9" s="166"/>
      <c r="E9" s="166"/>
      <c r="F9" s="166"/>
      <c r="G9" s="166"/>
      <c r="H9" s="166"/>
      <c r="I9" s="166"/>
      <c r="J9" s="166"/>
      <c r="K9" s="169"/>
      <c r="L9" s="169">
        <v>50040</v>
      </c>
      <c r="M9" s="170">
        <f>(L9+(L9*N9))/B9</f>
        <v>95493.000000000015</v>
      </c>
      <c r="N9" s="173">
        <v>0.14499999999999999</v>
      </c>
      <c r="Q9" s="133">
        <f t="shared" si="1"/>
        <v>57295.8</v>
      </c>
    </row>
    <row r="10" spans="1:17">
      <c r="A10" s="17" t="s">
        <v>434</v>
      </c>
      <c r="B10" s="168">
        <v>1</v>
      </c>
      <c r="C10" s="166"/>
      <c r="D10" s="166"/>
      <c r="E10" s="166"/>
      <c r="F10" s="166"/>
      <c r="G10" s="166"/>
      <c r="H10" s="166"/>
      <c r="I10" s="166"/>
      <c r="J10" s="166"/>
      <c r="K10" s="166"/>
      <c r="L10" s="169">
        <v>90883</v>
      </c>
      <c r="M10" s="170">
        <f t="shared" si="0"/>
        <v>104515.45</v>
      </c>
      <c r="N10" s="171">
        <v>0.15</v>
      </c>
      <c r="P10" s="167"/>
    </row>
    <row r="11" spans="1:17">
      <c r="A11" s="17" t="s">
        <v>386</v>
      </c>
      <c r="B11" s="168">
        <v>1</v>
      </c>
      <c r="C11" s="166"/>
      <c r="D11" s="166"/>
      <c r="E11" s="166"/>
      <c r="F11" s="166"/>
      <c r="G11" s="166"/>
      <c r="H11" s="166"/>
      <c r="I11" s="166"/>
      <c r="J11" s="166"/>
      <c r="K11" s="166"/>
      <c r="L11" s="169">
        <v>96850</v>
      </c>
      <c r="M11" s="170">
        <f t="shared" si="0"/>
        <v>111377.5</v>
      </c>
      <c r="N11" s="171">
        <v>0.15</v>
      </c>
      <c r="P11" s="167"/>
    </row>
    <row r="12" spans="1:17">
      <c r="A12" s="166"/>
      <c r="B12" s="166"/>
      <c r="C12" s="166"/>
      <c r="D12" s="166"/>
      <c r="E12" s="166"/>
      <c r="F12" s="166"/>
      <c r="G12" s="166"/>
      <c r="H12" s="166"/>
      <c r="I12" s="166"/>
      <c r="J12" s="166"/>
      <c r="K12" s="166"/>
      <c r="L12" s="166"/>
      <c r="M12" s="167"/>
      <c r="N12" s="167"/>
      <c r="P12" s="167"/>
    </row>
    <row r="13" spans="1:17">
      <c r="A13" s="166"/>
      <c r="B13" s="166"/>
      <c r="C13" s="166"/>
      <c r="D13" s="166"/>
      <c r="E13" s="166"/>
      <c r="F13" s="166"/>
      <c r="G13" s="166"/>
      <c r="H13" s="166"/>
      <c r="I13" s="166"/>
      <c r="J13" s="166"/>
      <c r="K13" s="166"/>
      <c r="L13" s="166"/>
      <c r="M13" s="167"/>
      <c r="N13" s="167"/>
      <c r="P13" s="167"/>
    </row>
    <row r="14" spans="1:17">
      <c r="A14" s="166"/>
      <c r="B14" s="166"/>
      <c r="C14" s="166"/>
      <c r="D14" s="166"/>
      <c r="E14" s="166"/>
      <c r="F14" s="166"/>
      <c r="G14" s="166"/>
      <c r="H14" s="166"/>
      <c r="I14" s="166"/>
      <c r="J14" s="166"/>
      <c r="K14" s="166"/>
      <c r="L14" s="166"/>
      <c r="M14" s="167"/>
      <c r="N14" s="167"/>
      <c r="P14" s="167"/>
    </row>
    <row r="15" spans="1:17">
      <c r="A15" s="166"/>
      <c r="B15" s="166"/>
      <c r="C15" s="166"/>
      <c r="D15" s="166"/>
      <c r="E15" s="166"/>
      <c r="F15" s="166"/>
      <c r="G15" s="166"/>
      <c r="H15" s="166"/>
      <c r="I15" s="166"/>
      <c r="J15" s="166"/>
      <c r="K15" s="166"/>
      <c r="L15" s="166"/>
      <c r="M15" s="167"/>
      <c r="N15" s="167"/>
      <c r="P15" s="167"/>
    </row>
    <row r="16" spans="1:17">
      <c r="A16" s="166"/>
      <c r="B16" s="166"/>
      <c r="C16" s="166"/>
      <c r="D16" s="166"/>
      <c r="E16" s="166"/>
      <c r="F16" s="166"/>
      <c r="G16" s="166"/>
      <c r="H16" s="166"/>
      <c r="I16" s="166"/>
      <c r="J16" s="166"/>
      <c r="K16" s="166"/>
      <c r="L16" s="166"/>
      <c r="M16" s="167"/>
      <c r="N16" s="167"/>
      <c r="P16" s="167"/>
    </row>
    <row r="17" spans="1:16">
      <c r="A17" s="174"/>
      <c r="B17" s="174"/>
      <c r="C17" s="174"/>
      <c r="D17" s="174"/>
      <c r="E17" s="174"/>
      <c r="F17" s="174"/>
      <c r="G17" s="174"/>
      <c r="H17" s="174"/>
      <c r="I17" s="174"/>
      <c r="J17" s="174"/>
      <c r="K17" s="174"/>
      <c r="L17" s="174"/>
      <c r="M17" s="175"/>
      <c r="N17" s="167"/>
      <c r="P17" s="167"/>
    </row>
    <row r="18" spans="1:16">
      <c r="O18" s="176"/>
    </row>
    <row r="20" spans="1:16" ht="17" thickBot="1">
      <c r="C20" s="133">
        <v>70274</v>
      </c>
      <c r="D20" s="177">
        <v>81417</v>
      </c>
    </row>
    <row r="21" spans="1:16" ht="17" thickBot="1">
      <c r="C21" s="133">
        <v>69253</v>
      </c>
      <c r="D21" s="177">
        <v>80227</v>
      </c>
    </row>
    <row r="22" spans="1:16" ht="17" thickBot="1">
      <c r="C22" s="133">
        <v>68231</v>
      </c>
      <c r="D22" s="177">
        <v>79038</v>
      </c>
    </row>
    <row r="23" spans="1:16" ht="17" thickBot="1">
      <c r="C23" s="133">
        <v>67208</v>
      </c>
      <c r="D23" s="177">
        <v>77851</v>
      </c>
    </row>
    <row r="24" spans="1:16" ht="17" thickBot="1">
      <c r="C24" s="133">
        <v>66185</v>
      </c>
      <c r="D24" s="177">
        <v>76664</v>
      </c>
    </row>
    <row r="25" spans="1:16" ht="17" thickBot="1">
      <c r="C25" s="133">
        <v>65162</v>
      </c>
      <c r="D25" s="177">
        <v>75475</v>
      </c>
    </row>
    <row r="26" spans="1:16" ht="17" thickBot="1">
      <c r="C26" s="133">
        <v>64139</v>
      </c>
      <c r="D26" s="177">
        <v>74289</v>
      </c>
    </row>
    <row r="27" spans="1:16" ht="17" thickBot="1">
      <c r="C27" s="133">
        <v>63116</v>
      </c>
      <c r="D27" s="177">
        <v>73100</v>
      </c>
    </row>
    <row r="28" spans="1:16" ht="17" thickBot="1">
      <c r="C28" s="133">
        <v>62093</v>
      </c>
      <c r="D28" s="177">
        <v>71910</v>
      </c>
    </row>
  </sheetData>
  <pageMargins left="0.7" right="0.7" top="0.78740157499999996" bottom="0.78740157499999996"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1C53D1797D3A4A95E57EE35F715A66" ma:contentTypeVersion="9" ma:contentTypeDescription="Ein neues Dokument erstellen." ma:contentTypeScope="" ma:versionID="1012f2ee8ab63695ddd4eac4a04fcd77">
  <xsd:schema xmlns:xsd="http://www.w3.org/2001/XMLSchema" xmlns:xs="http://www.w3.org/2001/XMLSchema" xmlns:p="http://schemas.microsoft.com/office/2006/metadata/properties" xmlns:ns2="5f99dfaa-e045-4518-8ecc-6acb225cbdab" xmlns:ns3="34e6086b-f5d5-4bc2-9805-7ad22d82a097" targetNamespace="http://schemas.microsoft.com/office/2006/metadata/properties" ma:root="true" ma:fieldsID="411e36e07d69d52c7eefd064a4a1c108" ns2:_="" ns3:_="">
    <xsd:import namespace="5f99dfaa-e045-4518-8ecc-6acb225cbdab"/>
    <xsd:import namespace="34e6086b-f5d5-4bc2-9805-7ad22d82a0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99dfaa-e045-4518-8ecc-6acb225cbd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e6086b-f5d5-4bc2-9805-7ad22d82a097"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E04A19-FF24-4599-A1DA-43AE444E6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99dfaa-e045-4518-8ecc-6acb225cbdab"/>
    <ds:schemaRef ds:uri="34e6086b-f5d5-4bc2-9805-7ad22d82a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524E47-4086-4D76-BC6F-0B7DE67E596A}">
  <ds:schemaRefs>
    <ds:schemaRef ds:uri="5f99dfaa-e045-4518-8ecc-6acb225cbdab"/>
    <ds:schemaRef ds:uri="http://www.w3.org/XML/1998/namespace"/>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34e6086b-f5d5-4bc2-9805-7ad22d82a097"/>
    <ds:schemaRef ds:uri="http://purl.org/dc/terms/"/>
  </ds:schemaRefs>
</ds:datastoreItem>
</file>

<file path=customXml/itemProps3.xml><?xml version="1.0" encoding="utf-8"?>
<ds:datastoreItem xmlns:ds="http://schemas.openxmlformats.org/officeDocument/2006/customXml" ds:itemID="{A7014867-1374-4648-8899-A6D471F59E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Wegleitung Kalkulation</vt:lpstr>
      <vt:lpstr>Guide for Calculation English</vt:lpstr>
      <vt:lpstr>DIZH Budget Calculation</vt:lpstr>
      <vt:lpstr>Personnel Costs</vt:lpstr>
      <vt:lpstr>UZH_Personal_2023</vt:lpstr>
      <vt:lpstr>UZH_Personal_2024</vt:lpstr>
      <vt:lpstr>PHZH_Personal_2023</vt:lpstr>
      <vt:lpstr>UZH_Personal_Alt</vt:lpstr>
      <vt:lpstr>UZH_Personal</vt:lpstr>
      <vt:lpstr>ZHAW_Personal</vt:lpstr>
      <vt:lpstr>ZHDK_Personal</vt:lpstr>
      <vt:lpstr>PHZH_Personal</vt:lpstr>
      <vt:lpstr>ZHAW - Kostensätze 2021</vt:lpstr>
      <vt:lpstr>Pendenzen</vt:lpstr>
      <vt:lpstr>'ZHAW - Kostensätze 2021'!Druckbereich</vt:lpstr>
      <vt:lpstr>PHZH_Personal!Finanzierung</vt:lpstr>
      <vt:lpstr>PHZH_Personal_2023!Finanzierung</vt:lpstr>
      <vt:lpstr>Finanzierung</vt:lpstr>
      <vt:lpstr>PHZH_Personal!Personalkostensätze</vt:lpstr>
      <vt:lpstr>PHZH_Personal_2023!Personalkostensätze</vt:lpstr>
      <vt:lpstr>UZH_Personal!Personalkostensätze</vt:lpstr>
      <vt:lpstr>UZH_Personal_2023!Personalkostensätze</vt:lpstr>
      <vt:lpstr>UZH_Personal_2024!Personalkostensätze</vt:lpstr>
      <vt:lpstr>UZH_Personal_Alt!Personalkostensätze</vt:lpstr>
      <vt:lpstr>ZHAW_Personal!Personalkostensätze</vt:lpstr>
      <vt:lpstr>Personalkostensätze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Schuler2</dc:creator>
  <cp:keywords/>
  <dc:description/>
  <cp:lastModifiedBy>Silvia Passardi2</cp:lastModifiedBy>
  <cp:revision/>
  <dcterms:created xsi:type="dcterms:W3CDTF">2021-04-29T13:48:47Z</dcterms:created>
  <dcterms:modified xsi:type="dcterms:W3CDTF">2024-02-21T11:25:29Z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0x010100D91C53D1797D3A4A95E57EE35F715A66</vt:lpwstr>
  </property>
  <property fmtid="{D5CDD505-2E9C-101B-9397-08002B2CF9AE}" pid="3" name="MSIP_Label_10d9bad3-6dac-4e9a-89a3-89f3b8d247b2_Enabled">
    <vt:lpwstr>true</vt:lpwstr>
  </property>
  <property fmtid="{D5CDD505-2E9C-101B-9397-08002B2CF9AE}" pid="4" name="MSIP_Label_10d9bad3-6dac-4e9a-89a3-89f3b8d247b2_SetDate">
    <vt:lpwstr>2023-12-13T07:24:18Z</vt:lpwstr>
  </property>
  <property fmtid="{D5CDD505-2E9C-101B-9397-08002B2CF9AE}" pid="5" name="MSIP_Label_10d9bad3-6dac-4e9a-89a3-89f3b8d247b2_Method">
    <vt:lpwstr>Standard</vt:lpwstr>
  </property>
  <property fmtid="{D5CDD505-2E9C-101B-9397-08002B2CF9AE}" pid="6" name="MSIP_Label_10d9bad3-6dac-4e9a-89a3-89f3b8d247b2_Name">
    <vt:lpwstr>10d9bad3-6dac-4e9a-89a3-89f3b8d247b2</vt:lpwstr>
  </property>
  <property fmtid="{D5CDD505-2E9C-101B-9397-08002B2CF9AE}" pid="7" name="MSIP_Label_10d9bad3-6dac-4e9a-89a3-89f3b8d247b2_SiteId">
    <vt:lpwstr>5d1a9f9d-201f-4a10-b983-451cf65cbc1e</vt:lpwstr>
  </property>
  <property fmtid="{D5CDD505-2E9C-101B-9397-08002B2CF9AE}" pid="8" name="MSIP_Label_10d9bad3-6dac-4e9a-89a3-89f3b8d247b2_ActionId">
    <vt:lpwstr>2fba404e-e24c-4b36-b9ba-2f8c3a00e7cd</vt:lpwstr>
  </property>
  <property fmtid="{D5CDD505-2E9C-101B-9397-08002B2CF9AE}" pid="9" name="MSIP_Label_10d9bad3-6dac-4e9a-89a3-89f3b8d247b2_ContentBits">
    <vt:lpwstr>0</vt:lpwstr>
  </property>
</Properties>
</file>