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silvpa/switchdrive (2)/DIZH Controlling/2 Reporting DIZH/Innovationsprogramm/Budget /"/>
    </mc:Choice>
  </mc:AlternateContent>
  <xr:revisionPtr revIDLastSave="0" documentId="13_ncr:1_{8FE5D5D8-BF30-BB43-A30C-D4DFFFE7C35C}" xr6:coauthVersionLast="47" xr6:coauthVersionMax="47" xr10:uidLastSave="{00000000-0000-0000-0000-000000000000}"/>
  <bookViews>
    <workbookView xWindow="30880" yWindow="500" windowWidth="36320" windowHeight="19560" activeTab="2" xr2:uid="{CFAFC911-70D3-7848-A0B5-60444B262177}"/>
  </bookViews>
  <sheets>
    <sheet name="Wegleitung Kalkulation" sheetId="26" state="hidden" r:id="rId1"/>
    <sheet name="Guide for Calculation English" sheetId="31" r:id="rId2"/>
    <sheet name="DIZH Budget Calculation" sheetId="15" r:id="rId3"/>
    <sheet name="Personnel Costs" sheetId="25" r:id="rId4"/>
    <sheet name="ZHDK_Personal_2024" sheetId="36" state="hidden" r:id="rId5"/>
    <sheet name="UZH_Personal_2023" sheetId="33" state="hidden" r:id="rId6"/>
    <sheet name="UZH_Personal_2024" sheetId="35" state="hidden" r:id="rId7"/>
    <sheet name="PHZH_Personal_2023" sheetId="34" state="hidden" r:id="rId8"/>
    <sheet name="UZH_Personal_Alt" sheetId="27" state="hidden" r:id="rId9"/>
    <sheet name="UZH_Personal" sheetId="32" state="hidden" r:id="rId10"/>
    <sheet name="ZHAW_Personal" sheetId="28" state="hidden" r:id="rId11"/>
    <sheet name="ZHDK_Personal" sheetId="23" state="hidden" r:id="rId12"/>
    <sheet name="PHZH_Personal" sheetId="29" state="hidden" r:id="rId13"/>
    <sheet name="ZHAW - Kostensätze 2021" sheetId="30" state="hidden" r:id="rId14"/>
    <sheet name="Pendenzen" sheetId="21" state="hidden" r:id="rId15"/>
  </sheets>
  <definedNames>
    <definedName name="_xlnm._FilterDatabase" localSheetId="14" hidden="1">Pendenzen!$A$3:$D$20</definedName>
    <definedName name="_xlnm.Print_Area" localSheetId="13">'ZHAW - Kostensätze 2021'!$B:$H</definedName>
    <definedName name="Finanzierung" localSheetId="12">PHZH_Personal!$A$24:$A$27</definedName>
    <definedName name="Finanzierung" localSheetId="7">PHZH_Personal_2023!$A$26:$A$29</definedName>
    <definedName name="Finanzierung" localSheetId="9">UZH_Personal!#REF!</definedName>
    <definedName name="Finanzierung" localSheetId="5">UZH_Personal_2023!#REF!</definedName>
    <definedName name="Finanzierung" localSheetId="6">UZH_Personal_2024!#REF!</definedName>
    <definedName name="Finanzierung" localSheetId="8">UZH_Personal_Alt!#REF!</definedName>
    <definedName name="Finanzierung" localSheetId="10">ZHAW_Personal!#REF!</definedName>
    <definedName name="Finanzierung" localSheetId="4">ZHDK_Personal_2024!$A$33:$A$36</definedName>
    <definedName name="Finanzierung">ZHDK_Personal!$A$28:$A$31</definedName>
    <definedName name="Personalkostensätze" localSheetId="12">PHZH_Personal!$A$4:$F$9</definedName>
    <definedName name="Personalkostensätze" localSheetId="7">PHZH_Personal_2023!$A$6:$F$11</definedName>
    <definedName name="Personalkostensätze" localSheetId="9">UZH_Personal!$A$5:$M$17</definedName>
    <definedName name="Personalkostensätze" localSheetId="5">UZH_Personal_2023!$A$5:$E$17</definedName>
    <definedName name="Personalkostensätze" localSheetId="6">UZH_Personal_2024!$A$5:$E$18</definedName>
    <definedName name="Personalkostensätze" localSheetId="8">UZH_Personal_Alt!$A$4:$M$10</definedName>
    <definedName name="Personalkostensätze" localSheetId="10">ZHAW_Personal!$A$4:$F$8</definedName>
    <definedName name="Personalkostensätze" localSheetId="4">ZHDK_Personal_2024!$A$6:$F$18</definedName>
    <definedName name="Personalkostensätze">ZHDK_Personal!$A$4:$F$13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25" l="1"/>
  <c r="L64" i="25"/>
  <c r="L65" i="25"/>
  <c r="L66" i="25"/>
  <c r="L67" i="25"/>
  <c r="L68" i="25"/>
  <c r="L69" i="25"/>
  <c r="L70" i="25"/>
  <c r="L71" i="25"/>
  <c r="L72" i="25"/>
  <c r="L73" i="25"/>
  <c r="L74" i="25"/>
  <c r="L63" i="25"/>
  <c r="L47" i="25"/>
  <c r="L48" i="25"/>
  <c r="L49" i="25"/>
  <c r="L50" i="25"/>
  <c r="L51" i="25"/>
  <c r="L52" i="25"/>
  <c r="L53" i="25"/>
  <c r="L54" i="25"/>
  <c r="L55" i="25"/>
  <c r="L56" i="25"/>
  <c r="L57" i="25"/>
  <c r="L46" i="25"/>
  <c r="L13" i="25"/>
  <c r="L14" i="25"/>
  <c r="L15" i="25"/>
  <c r="L16" i="25"/>
  <c r="L17" i="25"/>
  <c r="L18" i="25"/>
  <c r="L19" i="25"/>
  <c r="L20" i="25"/>
  <c r="L21" i="25"/>
  <c r="L22" i="25"/>
  <c r="L23" i="25"/>
  <c r="G51" i="25"/>
  <c r="G50" i="25"/>
  <c r="G49" i="25"/>
  <c r="G48" i="25"/>
  <c r="G47" i="25"/>
  <c r="G46" i="25"/>
  <c r="F18" i="36"/>
  <c r="D18" i="36"/>
  <c r="E18" i="36" s="1"/>
  <c r="F17" i="36"/>
  <c r="D17" i="36"/>
  <c r="E17" i="36" s="1"/>
  <c r="F16" i="36"/>
  <c r="D16" i="36"/>
  <c r="E16" i="36" s="1"/>
  <c r="F15" i="36"/>
  <c r="D15" i="36"/>
  <c r="E15" i="36" s="1"/>
  <c r="F14" i="36"/>
  <c r="D14" i="36"/>
  <c r="E14" i="36" s="1"/>
  <c r="F13" i="36"/>
  <c r="D13" i="36"/>
  <c r="E13" i="36" s="1"/>
  <c r="F12" i="36"/>
  <c r="D12" i="36"/>
  <c r="E12" i="36" s="1"/>
  <c r="F11" i="36"/>
  <c r="D11" i="36"/>
  <c r="E11" i="36" s="1"/>
  <c r="F10" i="36"/>
  <c r="E10" i="36"/>
  <c r="D10" i="36"/>
  <c r="F9" i="36"/>
  <c r="D9" i="36"/>
  <c r="E9" i="36" s="1"/>
  <c r="F8" i="36"/>
  <c r="D8" i="36"/>
  <c r="E8" i="36" s="1"/>
  <c r="F7" i="36"/>
  <c r="E7" i="36"/>
  <c r="D7" i="36"/>
  <c r="G17" i="25" l="1"/>
  <c r="G16" i="25"/>
  <c r="G15" i="25"/>
  <c r="G14" i="25"/>
  <c r="G13" i="25"/>
  <c r="G12" i="25"/>
  <c r="E12" i="35"/>
  <c r="E11" i="35"/>
  <c r="E10" i="35"/>
  <c r="E9" i="35"/>
  <c r="E8" i="35"/>
  <c r="E7" i="35"/>
  <c r="E6" i="35"/>
  <c r="E5" i="35"/>
  <c r="B91" i="15"/>
  <c r="B83" i="15"/>
  <c r="B75" i="15"/>
  <c r="E11" i="33"/>
  <c r="E10" i="33"/>
  <c r="E9" i="33"/>
  <c r="E8" i="33"/>
  <c r="E7" i="33"/>
  <c r="E6" i="33"/>
  <c r="E5" i="33"/>
  <c r="D3" i="25"/>
  <c r="D2" i="25"/>
  <c r="D1" i="25"/>
  <c r="G68" i="25" l="1"/>
  <c r="G67" i="25"/>
  <c r="G66" i="25"/>
  <c r="G65" i="25"/>
  <c r="G64" i="25"/>
  <c r="G63" i="25"/>
  <c r="F11" i="34"/>
  <c r="D11" i="34"/>
  <c r="E11" i="34" s="1"/>
  <c r="F10" i="34"/>
  <c r="D10" i="34"/>
  <c r="E10" i="34" s="1"/>
  <c r="F9" i="34"/>
  <c r="D9" i="34"/>
  <c r="E9" i="34" s="1"/>
  <c r="F8" i="34"/>
  <c r="D8" i="34"/>
  <c r="E8" i="34" s="1"/>
  <c r="F7" i="34"/>
  <c r="D7" i="34"/>
  <c r="E7" i="34" s="1"/>
  <c r="H14" i="25" l="1"/>
  <c r="H13" i="25"/>
  <c r="H18" i="25"/>
  <c r="H19" i="25"/>
  <c r="H20" i="25"/>
  <c r="H21" i="25"/>
  <c r="H22" i="25"/>
  <c r="H23" i="25"/>
  <c r="H17" i="25"/>
  <c r="H16" i="25"/>
  <c r="H15" i="25"/>
  <c r="H12" i="25"/>
  <c r="E78" i="15"/>
  <c r="B77" i="15"/>
  <c r="K5" i="15" l="1"/>
  <c r="M9" i="32"/>
  <c r="M8" i="32"/>
  <c r="M7" i="32"/>
  <c r="B49" i="15"/>
  <c r="K4" i="15" l="1"/>
  <c r="M11" i="32"/>
  <c r="M10" i="32"/>
  <c r="Q9" i="32"/>
  <c r="Q8" i="32"/>
  <c r="O8" i="32"/>
  <c r="P8" i="32" s="1"/>
  <c r="Q7" i="32"/>
  <c r="O7" i="32"/>
  <c r="P7" i="32" s="1"/>
  <c r="L6" i="32"/>
  <c r="M6" i="32" s="1"/>
  <c r="L5" i="32"/>
  <c r="M5" i="32" s="1"/>
  <c r="M9" i="27"/>
  <c r="M8" i="27"/>
  <c r="M7" i="27"/>
  <c r="L6" i="27"/>
  <c r="M6" i="27"/>
  <c r="L5" i="27"/>
  <c r="M5" i="27"/>
  <c r="G29" i="25"/>
  <c r="G30" i="25"/>
  <c r="G31" i="25"/>
  <c r="G32" i="25"/>
  <c r="G33" i="25"/>
  <c r="G34" i="25"/>
  <c r="H35" i="25"/>
  <c r="L35" i="25" s="1"/>
  <c r="H36" i="25"/>
  <c r="L36" i="25" s="1"/>
  <c r="H37" i="25"/>
  <c r="L37" i="25" s="1"/>
  <c r="H38" i="25"/>
  <c r="L38" i="25" s="1"/>
  <c r="H39" i="25"/>
  <c r="L39" i="25" s="1"/>
  <c r="H40" i="25"/>
  <c r="L40" i="25" s="1"/>
  <c r="H46" i="25"/>
  <c r="H47" i="25"/>
  <c r="H48" i="25"/>
  <c r="H49" i="25"/>
  <c r="H50" i="25"/>
  <c r="H51" i="25"/>
  <c r="H53" i="25"/>
  <c r="H55" i="25"/>
  <c r="H56" i="25"/>
  <c r="H57" i="25"/>
  <c r="H52" i="25"/>
  <c r="H54" i="25"/>
  <c r="H63" i="25"/>
  <c r="H64" i="25"/>
  <c r="H65" i="25"/>
  <c r="H66" i="25"/>
  <c r="H67" i="25"/>
  <c r="H68" i="25"/>
  <c r="H69" i="25"/>
  <c r="H71" i="25"/>
  <c r="H72" i="25"/>
  <c r="H73" i="25"/>
  <c r="H74" i="25"/>
  <c r="H70" i="25"/>
  <c r="N54" i="15"/>
  <c r="B15" i="15"/>
  <c r="B16" i="15"/>
  <c r="B17" i="15"/>
  <c r="B18" i="15"/>
  <c r="B22" i="15"/>
  <c r="B23" i="15"/>
  <c r="B24" i="15"/>
  <c r="B25" i="15"/>
  <c r="B26" i="15"/>
  <c r="B27" i="15"/>
  <c r="B31" i="15"/>
  <c r="B32" i="15"/>
  <c r="B33" i="15"/>
  <c r="B34" i="15"/>
  <c r="B35" i="15"/>
  <c r="B39" i="15"/>
  <c r="B40" i="15"/>
  <c r="B41" i="15"/>
  <c r="B42" i="15"/>
  <c r="B43" i="15"/>
  <c r="B47" i="15"/>
  <c r="B48" i="15"/>
  <c r="B50" i="15"/>
  <c r="B51" i="15"/>
  <c r="B52" i="15"/>
  <c r="N45" i="15"/>
  <c r="N57" i="15" s="1"/>
  <c r="E45" i="15"/>
  <c r="E57" i="15" s="1"/>
  <c r="H45" i="15"/>
  <c r="H57" i="15" s="1"/>
  <c r="K45" i="15"/>
  <c r="K57" i="15" s="1"/>
  <c r="K29" i="15"/>
  <c r="H29" i="15"/>
  <c r="E29" i="15"/>
  <c r="N29" i="15"/>
  <c r="K37" i="15"/>
  <c r="K54" i="15"/>
  <c r="H37" i="15"/>
  <c r="H54" i="15"/>
  <c r="E37" i="15"/>
  <c r="E54" i="15"/>
  <c r="N37" i="15"/>
  <c r="D9" i="29"/>
  <c r="E9" i="29"/>
  <c r="F9" i="29"/>
  <c r="B74" i="15"/>
  <c r="B73" i="15"/>
  <c r="K94" i="15"/>
  <c r="H94" i="15"/>
  <c r="E94" i="15"/>
  <c r="N94" i="15"/>
  <c r="K86" i="15"/>
  <c r="H86" i="15"/>
  <c r="E86" i="15"/>
  <c r="N86" i="15"/>
  <c r="H78" i="15"/>
  <c r="K78" i="15"/>
  <c r="N78" i="15"/>
  <c r="B76" i="15"/>
  <c r="B72" i="15"/>
  <c r="B85" i="15"/>
  <c r="B84" i="15"/>
  <c r="B82" i="15"/>
  <c r="B81" i="15"/>
  <c r="B80" i="15"/>
  <c r="B93" i="15"/>
  <c r="B92" i="15"/>
  <c r="B90" i="15"/>
  <c r="B89" i="15"/>
  <c r="B88" i="15"/>
  <c r="C5" i="28"/>
  <c r="A28" i="28"/>
  <c r="F8" i="29"/>
  <c r="D8" i="29"/>
  <c r="E8" i="29"/>
  <c r="F7" i="29"/>
  <c r="D7" i="29"/>
  <c r="E7" i="29"/>
  <c r="F6" i="29"/>
  <c r="D6" i="29"/>
  <c r="E6" i="29"/>
  <c r="F5" i="29"/>
  <c r="D5" i="29"/>
  <c r="E5" i="29"/>
  <c r="F8" i="28"/>
  <c r="D8" i="28"/>
  <c r="E8" i="28"/>
  <c r="F7" i="28"/>
  <c r="D7" i="28"/>
  <c r="E7" i="28" s="1"/>
  <c r="F6" i="28"/>
  <c r="D6" i="28"/>
  <c r="E6" i="28" s="1"/>
  <c r="F5" i="28"/>
  <c r="D5" i="28"/>
  <c r="E5" i="28"/>
  <c r="F13" i="23"/>
  <c r="D13" i="23"/>
  <c r="E13" i="23"/>
  <c r="F12" i="23"/>
  <c r="D12" i="23"/>
  <c r="E12" i="23"/>
  <c r="F11" i="23"/>
  <c r="D11" i="23"/>
  <c r="E11" i="23"/>
  <c r="F10" i="23"/>
  <c r="D10" i="23"/>
  <c r="E10" i="23"/>
  <c r="F9" i="23"/>
  <c r="D9" i="23"/>
  <c r="E9" i="23"/>
  <c r="F8" i="23"/>
  <c r="D8" i="23"/>
  <c r="E8" i="23"/>
  <c r="F7" i="23"/>
  <c r="D7" i="23"/>
  <c r="E7" i="23"/>
  <c r="F6" i="23"/>
  <c r="D6" i="23"/>
  <c r="F5" i="23"/>
  <c r="D5" i="23"/>
  <c r="E5" i="23"/>
  <c r="E6" i="23"/>
  <c r="H33" i="25" l="1"/>
  <c r="L33" i="25" s="1"/>
  <c r="H32" i="25"/>
  <c r="L32" i="25" s="1"/>
  <c r="H34" i="25"/>
  <c r="L34" i="25"/>
  <c r="H31" i="25"/>
  <c r="L31" i="25"/>
  <c r="H30" i="25"/>
  <c r="L30" i="25"/>
  <c r="H29" i="25"/>
  <c r="L29" i="25" s="1"/>
  <c r="B57" i="15"/>
  <c r="B78" i="15"/>
  <c r="H59" i="25"/>
  <c r="K13" i="15" s="1"/>
  <c r="K20" i="15" s="1"/>
  <c r="K56" i="15" s="1"/>
  <c r="H76" i="25"/>
  <c r="N14" i="15" s="1"/>
  <c r="N20" i="15" s="1"/>
  <c r="B45" i="15"/>
  <c r="C43" i="15" s="1"/>
  <c r="B86" i="15"/>
  <c r="B29" i="15"/>
  <c r="C24" i="15" s="1"/>
  <c r="E95" i="15"/>
  <c r="B54" i="15"/>
  <c r="C49" i="15" s="1"/>
  <c r="N95" i="15"/>
  <c r="K95" i="15"/>
  <c r="B37" i="15"/>
  <c r="C35" i="15" s="1"/>
  <c r="B94" i="15"/>
  <c r="H95" i="15"/>
  <c r="H25" i="25"/>
  <c r="E11" i="15" s="1"/>
  <c r="E20" i="15" s="1"/>
  <c r="E56" i="15" s="1"/>
  <c r="H42" i="25" l="1"/>
  <c r="H12" i="15" s="1"/>
  <c r="B12" i="15" s="1"/>
  <c r="C27" i="15"/>
  <c r="C31" i="15"/>
  <c r="C33" i="15"/>
  <c r="C34" i="15"/>
  <c r="C22" i="15"/>
  <c r="C41" i="15"/>
  <c r="C47" i="15"/>
  <c r="C25" i="15"/>
  <c r="C23" i="15"/>
  <c r="C39" i="15"/>
  <c r="C42" i="15"/>
  <c r="C51" i="15"/>
  <c r="C48" i="15"/>
  <c r="C26" i="15"/>
  <c r="C32" i="15"/>
  <c r="C40" i="15"/>
  <c r="C50" i="15"/>
  <c r="C52" i="15"/>
  <c r="K58" i="15"/>
  <c r="K60" i="15" s="1"/>
  <c r="K61" i="15" s="1"/>
  <c r="B95" i="15"/>
  <c r="B13" i="15"/>
  <c r="B14" i="15"/>
  <c r="B11" i="15"/>
  <c r="H20" i="15" l="1"/>
  <c r="B20" i="15"/>
  <c r="K64" i="15"/>
  <c r="K65" i="15" s="1"/>
  <c r="L20" i="15"/>
  <c r="K70" i="15"/>
  <c r="N56" i="15"/>
  <c r="N58" i="15" s="1"/>
  <c r="N60" i="15" s="1"/>
  <c r="N70" i="15" s="1"/>
  <c r="H56" i="15"/>
  <c r="H58" i="15" s="1"/>
  <c r="H60" i="15" s="1"/>
  <c r="H70" i="15" s="1"/>
  <c r="E58" i="15"/>
  <c r="E60" i="15" s="1"/>
  <c r="E61" i="15" s="1"/>
  <c r="B56" i="15" l="1"/>
  <c r="B58" i="15" s="1"/>
  <c r="B60" i="15" s="1"/>
  <c r="B70" i="15" s="1"/>
  <c r="C17" i="15"/>
  <c r="C13" i="15"/>
  <c r="C14" i="15"/>
  <c r="L70" i="15"/>
  <c r="E64" i="15"/>
  <c r="E65" i="15" s="1"/>
  <c r="F20" i="15"/>
  <c r="N61" i="15"/>
  <c r="H61" i="15"/>
  <c r="E70" i="15"/>
  <c r="C16" i="15"/>
  <c r="C18" i="15"/>
  <c r="C15" i="15"/>
  <c r="C12" i="15"/>
  <c r="C11" i="15"/>
  <c r="F70" i="15" l="1"/>
  <c r="H64" i="15"/>
  <c r="O20" i="15"/>
  <c r="I20" i="15"/>
  <c r="N64" i="15"/>
  <c r="B61" i="15"/>
  <c r="O70" i="15" l="1"/>
  <c r="N65" i="15"/>
  <c r="I70" i="15"/>
  <c r="H65" i="15"/>
  <c r="C37" i="15"/>
  <c r="C54" i="15"/>
  <c r="C45" i="15"/>
  <c r="C20" i="15"/>
  <c r="B64" i="15"/>
  <c r="C29" i="15"/>
  <c r="C70" i="15" l="1"/>
  <c r="E9" i="15"/>
  <c r="B65" i="15"/>
  <c r="B66" i="15" s="1"/>
  <c r="B71" i="15" s="1"/>
  <c r="N9" i="15"/>
  <c r="K9" i="15"/>
  <c r="H9" i="15"/>
  <c r="L65" i="15"/>
  <c r="O65" i="15"/>
  <c r="I65" i="15"/>
  <c r="F65" i="15"/>
  <c r="C65" i="15" l="1"/>
  <c r="E66" i="15"/>
  <c r="E71" i="15" s="1"/>
  <c r="C66" i="15"/>
  <c r="N66" i="15"/>
  <c r="N71" i="15" s="1"/>
  <c r="K66" i="15"/>
  <c r="L66" i="15" s="1"/>
  <c r="H66" i="15"/>
  <c r="I66" i="15" s="1"/>
  <c r="C71" i="15"/>
  <c r="C69" i="15" s="1"/>
  <c r="C95" i="15"/>
  <c r="B69" i="15"/>
  <c r="F66" i="15" l="1"/>
  <c r="K71" i="15"/>
  <c r="O66" i="15"/>
  <c r="H71" i="15"/>
  <c r="O71" i="15"/>
  <c r="O69" i="15" s="1"/>
  <c r="O95" i="15"/>
  <c r="N69" i="15"/>
  <c r="F71" i="15"/>
  <c r="F69" i="15" s="1"/>
  <c r="F95" i="15"/>
  <c r="E69" i="15"/>
  <c r="L95" i="15" l="1"/>
  <c r="K69" i="15"/>
  <c r="L71" i="15"/>
  <c r="L69" i="15" s="1"/>
  <c r="H69" i="15"/>
  <c r="I95" i="15"/>
  <c r="I71" i="15"/>
  <c r="I6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0" authorId="0" shapeId="0" xr:uid="{359F5636-ED98-7E42-A7A3-E96AE5EDE90A}">
      <text>
        <r>
          <rPr>
            <b/>
            <sz val="10"/>
            <color rgb="FF000000"/>
            <rFont val="Calibri"/>
            <family val="2"/>
          </rPr>
          <t>CALCULATION OF PERSONNEL COSTS</t>
        </r>
        <r>
          <rPr>
            <b/>
            <sz val="10"/>
            <color rgb="FF000000"/>
            <rFont val="+mn-lt"/>
            <charset val="1"/>
          </rPr>
          <t>:</t>
        </r>
        <r>
          <rPr>
            <sz val="10"/>
            <color rgb="FF000000"/>
            <rFont val="+mn-lt"/>
            <charset val="1"/>
          </rPr>
          <t xml:space="preserve">
</t>
        </r>
        <r>
          <rPr>
            <sz val="10"/>
            <color rgb="FF000000"/>
            <rFont val="+mn-lt"/>
            <charset val="1"/>
          </rPr>
          <t xml:space="preserve">
</t>
        </r>
        <r>
          <rPr>
            <sz val="10"/>
            <color rgb="FF000000"/>
            <rFont val="Calibri"/>
            <family val="2"/>
          </rPr>
          <t xml:space="preserve">There are two ways to calculate personnel costs:
</t>
        </r>
        <r>
          <rPr>
            <sz val="10"/>
            <color rgb="FF000000"/>
            <rFont val="+mn-lt"/>
            <charset val="1"/>
          </rPr>
          <t xml:space="preserve">
</t>
        </r>
        <r>
          <rPr>
            <sz val="10"/>
            <color rgb="FF000000"/>
            <rFont val="+mn-lt"/>
            <charset val="1"/>
          </rPr>
          <t xml:space="preserve">1) In the separate sheet "Personnel Costs", imputed cost rates are stored for each university according to personnel categories. The degree of employment in % and the number of months must be entered. Proportional personnel costs are calculated from this. These are transferred directly to the project calculation (lines 11 to 14).
</t>
        </r>
        <r>
          <rPr>
            <sz val="10"/>
            <color rgb="FF000000"/>
            <rFont val="+mn-lt"/>
            <charset val="1"/>
          </rPr>
          <t xml:space="preserve">
</t>
        </r>
        <r>
          <rPr>
            <sz val="10"/>
            <color rgb="FF000000"/>
            <rFont val="+mn-lt"/>
            <charset val="1"/>
          </rPr>
          <t>2) Alternatively, the personnel costs can also be entered manually in rows 15 to 18.</t>
        </r>
        <r>
          <rPr>
            <sz val="10"/>
            <color rgb="FF000000"/>
            <rFont val="Calibri"/>
            <family val="2"/>
          </rPr>
          <t xml:space="preserve">
</t>
        </r>
        <r>
          <rPr>
            <sz val="10"/>
            <color rgb="FF000000"/>
            <rFont val="Calibri"/>
            <family val="2"/>
          </rPr>
          <t xml:space="preserve">
</t>
        </r>
        <r>
          <rPr>
            <sz val="10"/>
            <color rgb="FF000000"/>
            <rFont val="+mn-lt"/>
            <charset val="1"/>
          </rPr>
          <t xml:space="preserve">
</t>
        </r>
        <r>
          <rPr>
            <sz val="10"/>
            <color rgb="FF000000"/>
            <rFont val="+mn-lt"/>
            <charset val="1"/>
          </rPr>
          <t xml:space="preserve">
</t>
        </r>
      </text>
    </comment>
    <comment ref="A29" authorId="0" shapeId="0" xr:uid="{E30F2F38-58D6-764F-9243-34B99F7A24A1}">
      <text>
        <r>
          <rPr>
            <b/>
            <sz val="10"/>
            <color rgb="FF000000"/>
            <rFont val="Calibri"/>
            <family val="2"/>
          </rPr>
          <t xml:space="preserve">SPECIFICATIONS FOR ALLOWABLE MATERIAL 
</t>
        </r>
        <r>
          <rPr>
            <sz val="10"/>
            <color rgb="FF000000"/>
            <rFont val="+mn-lt"/>
            <charset val="1"/>
          </rPr>
          <t xml:space="preserve">
</t>
        </r>
        <r>
          <rPr>
            <sz val="10"/>
            <color rgb="FF000000"/>
            <rFont val="Calibri"/>
            <family val="2"/>
          </rPr>
          <t xml:space="preserve">All fields in column A (lines 23 to 28) can be overwritten and labelled as desired. Please give as precise and easily comprehensible designations as possible.
</t>
        </r>
        <r>
          <rPr>
            <sz val="10"/>
            <color rgb="FF000000"/>
            <rFont val="+mn-lt"/>
            <charset val="1"/>
          </rPr>
          <t xml:space="preserve">
</t>
        </r>
        <r>
          <rPr>
            <b/>
            <sz val="10"/>
            <color rgb="FF000000"/>
            <rFont val="Calibri"/>
            <family val="2"/>
          </rPr>
          <t>Examples:</t>
        </r>
        <r>
          <rPr>
            <sz val="10"/>
            <color rgb="FF000000"/>
            <rFont val="Calibri"/>
            <family val="2"/>
          </rPr>
          <t xml:space="preserve">
</t>
        </r>
        <r>
          <rPr>
            <sz val="10"/>
            <color rgb="FF000000"/>
            <rFont val="Calibri"/>
            <family val="2"/>
          </rPr>
          <t xml:space="preserve">Expenses: e.g. travel costs for conference visits, costs for inviting speakers to workshops, costs for catering or other food, etc. Open Access costs, rental costs, insurance, advertising costs, printing costs, etc.
</t>
        </r>
        <r>
          <rPr>
            <sz val="10"/>
            <color rgb="FF000000"/>
            <rFont val="+mn-lt"/>
            <charset val="1"/>
          </rPr>
          <t xml:space="preserve">
</t>
        </r>
        <r>
          <rPr>
            <b/>
            <sz val="10"/>
            <color rgb="FF000000"/>
            <rFont val="Calibri"/>
            <family val="2"/>
          </rPr>
          <t>Principle:</t>
        </r>
        <r>
          <rPr>
            <sz val="10"/>
            <color rgb="FF000000"/>
            <rFont val="Calibri"/>
            <family val="2"/>
          </rPr>
          <t xml:space="preserve">
</t>
        </r>
        <r>
          <rPr>
            <sz val="10"/>
            <color rgb="FF000000"/>
            <rFont val="Calibri"/>
            <family val="2"/>
          </rPr>
          <t xml:space="preserve">1) there are no thresholds for chargeable material costs.
</t>
        </r>
        <r>
          <rPr>
            <sz val="10"/>
            <color rgb="FF000000"/>
            <rFont val="Calibri"/>
            <family val="2"/>
          </rPr>
          <t xml:space="preserve">2) Costs can only be included if they were approved as part of the application and are indispensable for the realisation of the project.
</t>
        </r>
        <r>
          <rPr>
            <sz val="10"/>
            <color rgb="FF000000"/>
            <rFont val="Calibri"/>
            <family val="2"/>
          </rPr>
          <t xml:space="preserve">3) Only state costs that are comprehensible.
</t>
        </r>
        <r>
          <rPr>
            <sz val="10"/>
            <color rgb="FF000000"/>
            <rFont val="Calibri"/>
            <family val="2"/>
          </rPr>
          <t>4) Do not build up reserve items!</t>
        </r>
      </text>
    </comment>
    <comment ref="A37" authorId="0" shapeId="0" xr:uid="{5CCE0F6E-995D-5F4F-95C2-847A8EB66488}">
      <text>
        <r>
          <rPr>
            <b/>
            <sz val="10"/>
            <color rgb="FF000000"/>
            <rFont val="+mn-lt"/>
            <charset val="1"/>
          </rPr>
          <t xml:space="preserve">REQUIREMENTS FOR SUBCONTRACTING
</t>
        </r>
        <r>
          <rPr>
            <sz val="10"/>
            <color rgb="FF000000"/>
            <rFont val="+mn-lt"/>
            <charset val="1"/>
          </rPr>
          <t xml:space="preserve">
</t>
        </r>
        <r>
          <rPr>
            <b/>
            <sz val="10"/>
            <color rgb="FF000000"/>
            <rFont val="+mn-lt"/>
            <charset val="1"/>
          </rPr>
          <t>Explanations:</t>
        </r>
        <r>
          <rPr>
            <sz val="10"/>
            <color rgb="FF000000"/>
            <rFont val="+mn-lt"/>
            <charset val="1"/>
          </rPr>
          <t xml:space="preserve">
</t>
        </r>
        <r>
          <rPr>
            <sz val="10"/>
            <color rgb="FF000000"/>
            <rFont val="+mn-lt"/>
            <charset val="1"/>
          </rPr>
          <t xml:space="preserve">Expenditure on "subcontracting" contracts must be separated from material costs.
</t>
        </r>
        <r>
          <rPr>
            <sz val="10"/>
            <color rgb="FF000000"/>
            <rFont val="+mn-lt"/>
            <charset val="1"/>
          </rPr>
          <t xml:space="preserve">A subcontractor is typically an external company that does work for the DIZH project that cannot be done in-house by the university.
</t>
        </r>
        <r>
          <rPr>
            <sz val="10"/>
            <color rgb="FF000000"/>
            <rFont val="+mn-lt"/>
            <charset val="1"/>
          </rPr>
          <t xml:space="preserve"> 
</t>
        </r>
        <r>
          <rPr>
            <b/>
            <sz val="10"/>
            <color rgb="FF000000"/>
            <rFont val="+mn-lt"/>
            <charset val="1"/>
          </rPr>
          <t>Examples:</t>
        </r>
        <r>
          <rPr>
            <sz val="10"/>
            <color rgb="FF000000"/>
            <rFont val="+mn-lt"/>
            <charset val="1"/>
          </rPr>
          <t xml:space="preserve">
</t>
        </r>
        <r>
          <rPr>
            <sz val="10"/>
            <color rgb="FF000000"/>
            <rFont val="+mn-lt"/>
            <charset val="1"/>
          </rPr>
          <t xml:space="preserve">Programming, consulting, creating web presence, event agencies, etc.
</t>
        </r>
        <r>
          <rPr>
            <sz val="10"/>
            <color rgb="FF000000"/>
            <rFont val="+mn-lt"/>
            <charset val="1"/>
          </rPr>
          <t xml:space="preserve"> 
</t>
        </r>
        <r>
          <rPr>
            <b/>
            <sz val="10"/>
            <color rgb="FF000000"/>
            <rFont val="+mn-lt"/>
            <charset val="1"/>
          </rPr>
          <t>Principle:</t>
        </r>
        <r>
          <rPr>
            <sz val="10"/>
            <color rgb="FF000000"/>
            <rFont val="+mn-lt"/>
            <charset val="1"/>
          </rPr>
          <t xml:space="preserve">
</t>
        </r>
        <r>
          <rPr>
            <sz val="10"/>
            <color rgb="FF000000"/>
            <rFont val="+mn-lt"/>
            <charset val="1"/>
          </rPr>
          <t xml:space="preserve">1) Maximum 20% of the total project costs or a maximum of 100 TCHF.
</t>
        </r>
        <r>
          <rPr>
            <sz val="10"/>
            <color rgb="FF000000"/>
            <rFont val="+mn-lt"/>
            <charset val="1"/>
          </rPr>
          <t xml:space="preserve">2) If available, enclose quotations on the cost composition so that the costs indicated are comprehensible.
</t>
        </r>
        <r>
          <rPr>
            <sz val="10"/>
            <color rgb="FF000000"/>
            <rFont val="+mn-lt"/>
            <charset val="1"/>
          </rPr>
          <t xml:space="preserve">3) Costs can only be included if they were approved as part of the application and are indispensable for the realisation of the project.
</t>
        </r>
        <r>
          <rPr>
            <b/>
            <sz val="10"/>
            <color rgb="FF000000"/>
            <rFont val="+mn-lt"/>
            <charset val="1"/>
          </rPr>
          <t> </t>
        </r>
        <r>
          <rPr>
            <sz val="10"/>
            <color rgb="FF000000"/>
            <rFont val="+mn-lt"/>
            <charset val="1"/>
          </rPr>
          <t xml:space="preserve">
</t>
        </r>
        <r>
          <rPr>
            <b/>
            <sz val="10"/>
            <color rgb="FF000000"/>
            <rFont val="+mn-lt"/>
            <charset val="1"/>
          </rPr>
          <t>Further note:</t>
        </r>
        <r>
          <rPr>
            <sz val="10"/>
            <color rgb="FF000000"/>
            <rFont val="+mn-lt"/>
            <charset val="1"/>
          </rPr>
          <t xml:space="preserve">
</t>
        </r>
        <r>
          <rPr>
            <sz val="10"/>
            <color rgb="FF000000"/>
            <rFont val="+mn-lt"/>
            <charset val="1"/>
          </rPr>
          <t xml:space="preserve">- If an intangible value (e.g. software) arises from the subcontracting, this may lead to an investment requirement under certain circumstances.
</t>
        </r>
        <r>
          <rPr>
            <sz val="10"/>
            <color rgb="FF000000"/>
            <rFont val="+mn-lt"/>
            <charset val="1"/>
          </rPr>
          <t>- Whether an intangible value arises depends on various factors and must be clarified by the finance department of the respective university .</t>
        </r>
      </text>
    </comment>
    <comment ref="A45" authorId="0" shapeId="0" xr:uid="{CA367F4A-81C9-7043-B7A8-B61344D29ACF}">
      <text>
        <r>
          <rPr>
            <b/>
            <sz val="10"/>
            <color rgb="FF000000"/>
            <rFont val="Calibri"/>
            <family val="2"/>
          </rPr>
          <t xml:space="preserve">Specifications for practice partners:
</t>
        </r>
        <r>
          <rPr>
            <sz val="10"/>
            <color rgb="FF000000"/>
            <rFont val="Calibri"/>
            <family val="2"/>
          </rPr>
          <t xml:space="preserve">
</t>
        </r>
        <r>
          <rPr>
            <sz val="10"/>
            <color rgb="FF000000"/>
            <rFont val="Calibri"/>
            <family val="2"/>
          </rPr>
          <t xml:space="preserve">If practice partners are involved in the project, the agreed amounts can be inserted in the lines provided (38-42). It is important to include an agreement, for example in the form of a "letter of intent".
</t>
        </r>
        <r>
          <rPr>
            <sz val="10"/>
            <color rgb="FF000000"/>
            <rFont val="Calibri"/>
            <family val="2"/>
          </rPr>
          <t xml:space="preserve">
</t>
        </r>
        <r>
          <rPr>
            <b/>
            <i/>
            <sz val="10"/>
            <color rgb="FF000000"/>
            <rFont val="Calibri"/>
            <family val="2"/>
          </rPr>
          <t>Funding</t>
        </r>
        <r>
          <rPr>
            <sz val="10"/>
            <color rgb="FF000000"/>
            <rFont val="Calibri"/>
            <family val="2"/>
          </rPr>
          <t xml:space="preserve">:
</t>
        </r>
        <r>
          <rPr>
            <sz val="10"/>
            <color rgb="FF000000"/>
            <rFont val="Calibri"/>
            <family val="2"/>
          </rPr>
          <t xml:space="preserve">At the moment there is no regulation. This means that the universities are currently not allowed to include the in-kind services of the practice partners in the DIZH financial reporting.
</t>
        </r>
        <r>
          <rPr>
            <sz val="10"/>
            <color rgb="FF000000"/>
            <rFont val="Calibri"/>
            <family val="2"/>
          </rPr>
          <t xml:space="preserve">
</t>
        </r>
        <r>
          <rPr>
            <sz val="10"/>
            <color rgb="FF000000"/>
            <rFont val="Calibri"/>
            <family val="2"/>
          </rPr>
          <t xml:space="preserve">Regardless of this, cooperation with practice partners should be sought in the project and declared in this calculation.
</t>
        </r>
        <r>
          <rPr>
            <sz val="10"/>
            <color rgb="FF000000"/>
            <rFont val="Calibri"/>
            <family val="2"/>
          </rPr>
          <t xml:space="preserve">
</t>
        </r>
        <r>
          <rPr>
            <sz val="10"/>
            <color rgb="FF000000"/>
            <rFont val="Calibri"/>
            <family val="2"/>
          </rPr>
          <t>Since the financing is currently not regulated, the share of the practice partners is deducted from the project costs in line 49.</t>
        </r>
      </text>
    </comment>
    <comment ref="A54" authorId="0" shapeId="0" xr:uid="{939915D0-9635-B646-BACC-13EC750C19A1}">
      <text>
        <r>
          <rPr>
            <b/>
            <sz val="10"/>
            <color rgb="FF000000"/>
            <rFont val="+mn-lt"/>
            <charset val="1"/>
          </rPr>
          <t xml:space="preserve">Geräte / Anlagen:
</t>
        </r>
        <r>
          <rPr>
            <b/>
            <sz val="10"/>
            <color rgb="FF000000"/>
            <rFont val="+mn-lt"/>
            <charset val="1"/>
          </rPr>
          <t xml:space="preserve">
</t>
        </r>
        <r>
          <rPr>
            <sz val="10"/>
            <color rgb="FF000000"/>
            <rFont val="Calibri"/>
            <family val="2"/>
          </rPr>
          <t xml:space="preserve">Procurement of equipment, installations and infrastructure that are indispensable for the project and have a useful life of at least one year.
</t>
        </r>
        <r>
          <rPr>
            <sz val="10"/>
            <color rgb="FF000000"/>
            <rFont val="Calibri"/>
            <family val="2"/>
          </rPr>
          <t xml:space="preserve"> 
</t>
        </r>
        <r>
          <rPr>
            <i/>
            <sz val="10"/>
            <color rgb="FF000000"/>
            <rFont val="Calibri"/>
            <family val="2"/>
          </rPr>
          <t>Thresholds:</t>
        </r>
        <r>
          <rPr>
            <sz val="10"/>
            <color rgb="FF000000"/>
            <rFont val="Calibri"/>
            <family val="2"/>
          </rPr>
          <t xml:space="preserve">
</t>
        </r>
        <r>
          <rPr>
            <sz val="10"/>
            <color rgb="FF000000"/>
            <rFont val="Calibri"/>
            <family val="2"/>
          </rPr>
          <t xml:space="preserve">UZH: 10 TCHF
</t>
        </r>
        <r>
          <rPr>
            <sz val="10"/>
            <color rgb="FF000000"/>
            <rFont val="Calibri"/>
            <family val="2"/>
          </rPr>
          <t xml:space="preserve">PHZH, ZHAW, ZHdK: 50 TCHF
</t>
        </r>
        <r>
          <rPr>
            <sz val="10"/>
            <color rgb="FF000000"/>
            <rFont val="Calibri"/>
            <family val="2"/>
          </rPr>
          <t xml:space="preserve"> 
</t>
        </r>
        <r>
          <rPr>
            <sz val="10"/>
            <color rgb="FF000000"/>
            <rFont val="Calibri"/>
            <family val="2"/>
          </rPr>
          <t xml:space="preserve">Purchases exceeding these thresholds must be procured internally at the university and cannot be financed with DIZH funds. However, purchases of equipment &amp; facilities below this threshold may be declared for the DIZH credit.
</t>
        </r>
        <r>
          <rPr>
            <sz val="10"/>
            <color rgb="FF000000"/>
            <rFont val="Calibri"/>
            <family val="2"/>
          </rPr>
          <t xml:space="preserve">Expenditure on equipment rental must also be declared.
</t>
        </r>
        <r>
          <rPr>
            <sz val="10"/>
            <color rgb="FF000000"/>
            <rFont val="Calibri"/>
            <family val="2"/>
          </rPr>
          <t xml:space="preserve"> 
</t>
        </r>
        <r>
          <rPr>
            <i/>
            <sz val="10"/>
            <color rgb="FF000000"/>
            <rFont val="Calibri"/>
            <family val="2"/>
          </rPr>
          <t>Examples:</t>
        </r>
        <r>
          <rPr>
            <sz val="10"/>
            <color rgb="FF000000"/>
            <rFont val="Calibri"/>
            <family val="2"/>
          </rPr>
          <t xml:space="preserve">
</t>
        </r>
        <r>
          <rPr>
            <sz val="10"/>
            <color rgb="FF000000"/>
            <rFont val="Calibri"/>
            <family val="2"/>
          </rPr>
          <t xml:space="preserve">Laboratory equipment, machinery, instruments, tools, hardware (incl. operating software), printers, vehicles, furniture, software, licences, patents, etc.
</t>
        </r>
      </text>
    </comment>
    <comment ref="A56" authorId="0" shapeId="0" xr:uid="{BD78F6C5-3CB6-AE42-996C-9BA88DB5F146}">
      <text>
        <r>
          <rPr>
            <b/>
            <sz val="10"/>
            <color rgb="FF000000"/>
            <rFont val="Tahoma"/>
            <family val="2"/>
          </rPr>
          <t xml:space="preserve">DIRECT PROJECT COSTS (with PP):
</t>
        </r>
        <r>
          <rPr>
            <b/>
            <sz val="10"/>
            <color rgb="FF000000"/>
            <rFont val="Tahoma"/>
            <family val="2"/>
          </rPr>
          <t xml:space="preserve">
</t>
        </r>
        <r>
          <rPr>
            <sz val="10"/>
            <color rgb="FF000000"/>
            <rFont val="Tahoma"/>
            <family val="2"/>
          </rPr>
          <t>The total of all direct project costs - including the share of the practice partners.</t>
        </r>
      </text>
    </comment>
    <comment ref="A57" authorId="0" shapeId="0" xr:uid="{78A13BC8-EF2F-2E40-BF17-8EFAF5132040}">
      <text>
        <r>
          <rPr>
            <sz val="10"/>
            <color rgb="FF000000"/>
            <rFont val="Calibri"/>
            <family val="2"/>
          </rPr>
          <t>As the funding is currently not regulated, the share of the practice partners is deducted from the project costs.</t>
        </r>
      </text>
    </comment>
    <comment ref="A58" authorId="0" shapeId="0" xr:uid="{E04D81A9-0EDB-654C-BB6D-520E32A70F69}">
      <text>
        <r>
          <rPr>
            <b/>
            <sz val="10"/>
            <color rgb="FF000000"/>
            <rFont val="Tahoma"/>
            <family val="2"/>
          </rPr>
          <t xml:space="preserve">DIRECT PROJECT COSTS (without PP):
</t>
        </r>
        <r>
          <rPr>
            <sz val="10"/>
            <color rgb="FF000000"/>
            <rFont val="Tahoma"/>
            <family val="2"/>
          </rPr>
          <t xml:space="preserve">
</t>
        </r>
        <r>
          <rPr>
            <sz val="10"/>
            <color rgb="FF000000"/>
            <rFont val="Tahoma"/>
            <family val="2"/>
          </rPr>
          <t>The total of all direct project costs after deducting the share of the practice partners. This total is relevant for the DIZH project and the project funding is derived from it.</t>
        </r>
      </text>
    </comment>
    <comment ref="A60" authorId="0" shapeId="0" xr:uid="{74E680E4-B4A3-E049-A951-8AA1FA105A95}">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A63" authorId="0" shapeId="0" xr:uid="{1B3D1804-8804-F842-A754-0C3366E20867}">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1) Beantragte DIZH Gelder müssen mit mindestens 50% Eigenleistungs-Anteil gedeckt sein (siehe Auszug aus Konzept).
</t>
        </r>
        <r>
          <rPr>
            <sz val="10"/>
            <color rgb="FF000000"/>
            <rFont val="+mn-lt"/>
            <charset val="1"/>
          </rPr>
          <t xml:space="preserve">2) Es dürfen maximal 250 TCHF vom DIZH Sonderkredit beantragt werden.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70" authorId="0" shapeId="0" xr:uid="{CE98CBBB-2B03-1849-A87F-B1F6B013D85C}">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E70" authorId="0" shapeId="0" xr:uid="{8FDB7969-22F2-2A4C-B28B-3D3EB65D6D37}">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F70" authorId="0" shapeId="0" xr:uid="{490FDE66-F1FC-FB41-B6D5-26F3EE73AE81}">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H70" authorId="0" shapeId="0" xr:uid="{7E687E97-3134-434F-AFEE-4C0CD6F754CE}">
      <text>
        <r>
          <rPr>
            <b/>
            <sz val="10"/>
            <color rgb="FF000000"/>
            <rFont val="+mn-lt"/>
            <charset val="1"/>
          </rPr>
          <t xml:space="preserve">Calculation Overhead:
</t>
        </r>
        <r>
          <rPr>
            <b/>
            <sz val="10"/>
            <color rgb="FF000000"/>
            <rFont val="+mn-lt"/>
            <charset val="1"/>
          </rPr>
          <t xml:space="preserve">
</t>
        </r>
        <r>
          <rPr>
            <sz val="10"/>
            <color rgb="FF000000"/>
            <rFont val="Calibri"/>
            <family val="2"/>
            <scheme val="minor"/>
          </rPr>
          <t>The overhead always amounts to 20% of the total project costs!</t>
        </r>
        <r>
          <rPr>
            <sz val="10"/>
            <color rgb="FF000000"/>
            <rFont val="Calibri"/>
            <family val="2"/>
            <scheme val="minor"/>
          </rPr>
          <t xml:space="preserve">
</t>
        </r>
        <r>
          <rPr>
            <sz val="10"/>
            <color rgb="FF000000"/>
            <rFont val="Calibri"/>
            <family val="2"/>
            <scheme val="minor"/>
          </rPr>
          <t xml:space="preserve">
</t>
        </r>
        <r>
          <rPr>
            <b/>
            <sz val="10"/>
            <color rgb="FF000000"/>
            <rFont val="Calibri"/>
            <family val="2"/>
            <scheme val="minor"/>
          </rPr>
          <t>Explanation:</t>
        </r>
        <r>
          <rPr>
            <b/>
            <sz val="10"/>
            <color rgb="FF000000"/>
            <rFont val="Calibri"/>
            <family val="2"/>
            <scheme val="minor"/>
          </rPr>
          <t xml:space="preserve">
</t>
        </r>
        <r>
          <rPr>
            <sz val="10"/>
            <color rgb="FF000000"/>
            <rFont val="Calibri"/>
            <family val="2"/>
            <scheme val="minor"/>
          </rPr>
          <t>Calculated project costs: 80%</t>
        </r>
        <r>
          <rPr>
            <sz val="10"/>
            <color rgb="FF000000"/>
            <rFont val="Calibri"/>
            <family val="2"/>
            <scheme val="minor"/>
          </rPr>
          <t xml:space="preserve">
</t>
        </r>
        <r>
          <rPr>
            <sz val="10"/>
            <color rgb="FF000000"/>
            <rFont val="Calibri"/>
            <family val="2"/>
            <scheme val="minor"/>
          </rPr>
          <t>+ overhead: 20%</t>
        </r>
        <r>
          <rPr>
            <sz val="10"/>
            <color rgb="FF000000"/>
            <rFont val="Calibri"/>
            <family val="2"/>
            <scheme val="minor"/>
          </rPr>
          <t xml:space="preserve">
</t>
        </r>
        <r>
          <rPr>
            <sz val="10"/>
            <color rgb="FF000000"/>
            <rFont val="Calibri"/>
            <family val="2"/>
            <scheme val="minor"/>
          </rPr>
          <t>= TOTAL PROJECT COSTS: 100%</t>
        </r>
        <r>
          <rPr>
            <sz val="10"/>
            <color rgb="FF000000"/>
            <rFont val="Calibri"/>
            <family val="2"/>
            <scheme val="minor"/>
          </rPr>
          <t xml:space="preserve">
</t>
        </r>
      </text>
    </comment>
    <comment ref="I70" authorId="0" shapeId="0" xr:uid="{161329BE-EAC2-E04C-A879-A0C428E1534D}">
      <text>
        <r>
          <rPr>
            <b/>
            <sz val="10"/>
            <color rgb="FF000000"/>
            <rFont val="+mn-lt"/>
            <charset val="1"/>
          </rPr>
          <t xml:space="preserve">Calculation Overhead:
</t>
        </r>
        <r>
          <rPr>
            <b/>
            <sz val="10"/>
            <color rgb="FF000000"/>
            <rFont val="+mn-lt"/>
            <charset val="1"/>
          </rPr>
          <t xml:space="preserve">
</t>
        </r>
        <r>
          <rPr>
            <sz val="10"/>
            <color rgb="FF000000"/>
            <rFont val="Calibri"/>
            <family val="2"/>
            <scheme val="minor"/>
          </rPr>
          <t>The overhead always amounts to 20% of the total project costs!</t>
        </r>
        <r>
          <rPr>
            <sz val="10"/>
            <color rgb="FF000000"/>
            <rFont val="Calibri"/>
            <family val="2"/>
            <scheme val="minor"/>
          </rPr>
          <t xml:space="preserve">
</t>
        </r>
        <r>
          <rPr>
            <sz val="10"/>
            <color rgb="FF000000"/>
            <rFont val="Calibri"/>
            <family val="2"/>
            <scheme val="minor"/>
          </rPr>
          <t xml:space="preserve">
</t>
        </r>
        <r>
          <rPr>
            <b/>
            <sz val="10"/>
            <color rgb="FF000000"/>
            <rFont val="Calibri"/>
            <family val="2"/>
            <scheme val="minor"/>
          </rPr>
          <t>Explanation:</t>
        </r>
        <r>
          <rPr>
            <b/>
            <sz val="10"/>
            <color rgb="FF000000"/>
            <rFont val="Calibri"/>
            <family val="2"/>
            <scheme val="minor"/>
          </rPr>
          <t xml:space="preserve">
</t>
        </r>
        <r>
          <rPr>
            <sz val="10"/>
            <color rgb="FF000000"/>
            <rFont val="Calibri"/>
            <family val="2"/>
            <scheme val="minor"/>
          </rPr>
          <t>Calculated project costs: 80%</t>
        </r>
        <r>
          <rPr>
            <sz val="10"/>
            <color rgb="FF000000"/>
            <rFont val="Calibri"/>
            <family val="2"/>
            <scheme val="minor"/>
          </rPr>
          <t xml:space="preserve">
</t>
        </r>
        <r>
          <rPr>
            <sz val="10"/>
            <color rgb="FF000000"/>
            <rFont val="Calibri"/>
            <family val="2"/>
            <scheme val="minor"/>
          </rPr>
          <t>+ overhead: 20%</t>
        </r>
        <r>
          <rPr>
            <sz val="10"/>
            <color rgb="FF000000"/>
            <rFont val="Calibri"/>
            <family val="2"/>
            <scheme val="minor"/>
          </rPr>
          <t xml:space="preserve">
</t>
        </r>
        <r>
          <rPr>
            <sz val="10"/>
            <color rgb="FF000000"/>
            <rFont val="Calibri"/>
            <family val="2"/>
            <scheme val="minor"/>
          </rPr>
          <t>= TOTAL PROJECT COSTS: 100%</t>
        </r>
        <r>
          <rPr>
            <sz val="10"/>
            <color rgb="FF000000"/>
            <rFont val="Calibri"/>
            <family val="2"/>
            <scheme val="minor"/>
          </rPr>
          <t xml:space="preserve">
</t>
        </r>
      </text>
    </comment>
    <comment ref="K70" authorId="0" shapeId="0" xr:uid="{1CE6257E-36A7-FF40-970A-D12CA4F99457}">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L70" authorId="0" shapeId="0" xr:uid="{30CF1D89-1C3E-5F45-9A3F-1998473C1F78}">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N70" authorId="0" shapeId="0" xr:uid="{6C8265E5-C4B6-444E-8CDC-9412C28624C8}">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O70" authorId="0" shapeId="0" xr:uid="{97E6C989-B5B1-D74D-9717-41B9175181F4}">
      <text>
        <r>
          <rPr>
            <b/>
            <sz val="10"/>
            <color rgb="FF000000"/>
            <rFont val="+mn-lt"/>
            <charset val="1"/>
          </rPr>
          <t xml:space="preserve">Calculation Overhead:
</t>
        </r>
        <r>
          <rPr>
            <b/>
            <sz val="10"/>
            <color rgb="FF000000"/>
            <rFont val="+mn-lt"/>
            <charset val="1"/>
          </rPr>
          <t xml:space="preserve">
</t>
        </r>
        <r>
          <rPr>
            <sz val="10"/>
            <color rgb="FF000000"/>
            <rFont val="Calibri"/>
            <family val="2"/>
          </rPr>
          <t xml:space="preserve">The overhead always amounts to 20% of the total project costs!
</t>
        </r>
        <r>
          <rPr>
            <sz val="10"/>
            <color rgb="FF000000"/>
            <rFont val="Calibri"/>
            <family val="2"/>
          </rPr>
          <t xml:space="preserve">
</t>
        </r>
        <r>
          <rPr>
            <b/>
            <sz val="10"/>
            <color rgb="FF000000"/>
            <rFont val="Calibri"/>
            <family val="2"/>
          </rPr>
          <t xml:space="preserve">Explanation:
</t>
        </r>
        <r>
          <rPr>
            <sz val="10"/>
            <color rgb="FF000000"/>
            <rFont val="Calibri"/>
            <family val="2"/>
          </rPr>
          <t xml:space="preserve">Calculated project costs: 80%
</t>
        </r>
        <r>
          <rPr>
            <sz val="10"/>
            <color rgb="FF000000"/>
            <rFont val="Calibri"/>
            <family val="2"/>
          </rPr>
          <t xml:space="preserve">+ overhead: 20%
</t>
        </r>
        <r>
          <rPr>
            <sz val="10"/>
            <color rgb="FF000000"/>
            <rFont val="Calibri"/>
            <family val="2"/>
          </rPr>
          <t xml:space="preserve">= TOTAL PROJECT COSTS: 100%
</t>
        </r>
      </text>
    </comment>
    <comment ref="C71" authorId="0" shapeId="0" xr:uid="{ABA76D6C-245D-FF4A-9942-907876BAFDFB}">
      <text>
        <r>
          <rPr>
            <b/>
            <sz val="10"/>
            <color rgb="FF000000"/>
            <rFont val="Tahoma"/>
            <family val="2"/>
          </rPr>
          <t xml:space="preserve">Still to be contributed
</t>
        </r>
        <r>
          <rPr>
            <sz val="10"/>
            <color rgb="FF000000"/>
            <rFont val="Tahoma"/>
            <family val="2"/>
          </rPr>
          <t xml:space="preserve">
</t>
        </r>
        <r>
          <rPr>
            <sz val="10"/>
            <color rgb="FF000000"/>
            <rFont val="Tahoma"/>
            <family val="2"/>
          </rPr>
          <t xml:space="preserve">After deduction of the overhead &amp; prasix partner share, this is the amount that the university still has to finance itself in order to achieve a matching of 50%.
</t>
        </r>
      </text>
    </comment>
    <comment ref="F71" authorId="0" shapeId="0" xr:uid="{1C940620-B9B5-3445-B388-963FF0880391}">
      <text>
        <r>
          <rPr>
            <b/>
            <sz val="10"/>
            <color rgb="FF000000"/>
            <rFont val="Tahoma"/>
            <family val="2"/>
          </rPr>
          <t xml:space="preserve">Still to be contributed
</t>
        </r>
        <r>
          <rPr>
            <sz val="10"/>
            <color rgb="FF000000"/>
            <rFont val="Tahoma"/>
            <family val="2"/>
          </rPr>
          <t xml:space="preserve">
</t>
        </r>
        <r>
          <rPr>
            <sz val="10"/>
            <color rgb="FF000000"/>
            <rFont val="Tahoma"/>
            <family val="2"/>
          </rPr>
          <t xml:space="preserve">After deduction of the overhead &amp; prasix partner share, this is the amount that the university still has to finance itself in order to achieve a matching of 50%.
</t>
        </r>
      </text>
    </comment>
    <comment ref="I71" authorId="0" shapeId="0" xr:uid="{0BEA9D4A-47A2-5D44-9888-116385990BCD}">
      <text>
        <r>
          <rPr>
            <b/>
            <sz val="10"/>
            <color rgb="FF000000"/>
            <rFont val="Tahoma"/>
            <family val="2"/>
          </rPr>
          <t xml:space="preserve">Still to be contributed
</t>
        </r>
        <r>
          <rPr>
            <sz val="10"/>
            <color rgb="FF000000"/>
            <rFont val="Tahoma"/>
            <family val="2"/>
          </rPr>
          <t xml:space="preserve">
</t>
        </r>
        <r>
          <rPr>
            <sz val="10"/>
            <color rgb="FF000000"/>
            <rFont val="Tahoma"/>
            <family val="2"/>
          </rPr>
          <t xml:space="preserve">After deduction of the overhead &amp; prasix partner share, this is the amount that the university still has to finance itself in order to achieve a matching of 50%.
</t>
        </r>
      </text>
    </comment>
    <comment ref="L71" authorId="0" shapeId="0" xr:uid="{994FF178-848A-9747-A46B-17AB7D764C26}">
      <text>
        <r>
          <rPr>
            <b/>
            <sz val="10"/>
            <color rgb="FF000000"/>
            <rFont val="Tahoma"/>
            <family val="2"/>
          </rPr>
          <t xml:space="preserve">Still to be contributed
</t>
        </r>
        <r>
          <rPr>
            <sz val="10"/>
            <color rgb="FF000000"/>
            <rFont val="Tahoma"/>
            <family val="2"/>
          </rPr>
          <t xml:space="preserve">
</t>
        </r>
        <r>
          <rPr>
            <sz val="10"/>
            <color rgb="FF000000"/>
            <rFont val="Tahoma"/>
            <family val="2"/>
          </rPr>
          <t xml:space="preserve">After deduction of the overhead &amp; prasix partner share, this is the amount that the university still has to finance itself in order to achieve a matching of 50%.
</t>
        </r>
      </text>
    </comment>
    <comment ref="O71" authorId="0" shapeId="0" xr:uid="{4B310ADF-2E90-C541-AFF5-E52E7683A45F}">
      <text>
        <r>
          <rPr>
            <b/>
            <sz val="10"/>
            <color rgb="FF000000"/>
            <rFont val="Tahoma"/>
            <family val="2"/>
          </rPr>
          <t xml:space="preserve">Still to be contributed
</t>
        </r>
        <r>
          <rPr>
            <sz val="10"/>
            <color rgb="FF000000"/>
            <rFont val="Tahoma"/>
            <family val="2"/>
          </rPr>
          <t xml:space="preserve">
</t>
        </r>
        <r>
          <rPr>
            <sz val="10"/>
            <color rgb="FF000000"/>
            <rFont val="Tahoma"/>
            <family val="2"/>
          </rPr>
          <t xml:space="preserve">After deduction of the overhead &amp; prasix partner share, this is the amount that the university still has to finance itself in order to achieve a matching of 50%.
</t>
        </r>
      </text>
    </comment>
    <comment ref="A78" authorId="0" shapeId="0" xr:uid="{369C8EF7-70CA-1843-81DB-71863D96F85E}">
      <text>
        <r>
          <rPr>
            <b/>
            <sz val="10"/>
            <color rgb="FF000000"/>
            <rFont val="Tahoma"/>
            <family val="2"/>
          </rPr>
          <t xml:space="preserve">Dissolution of reserves
</t>
        </r>
        <r>
          <rPr>
            <sz val="10"/>
            <color rgb="FF000000"/>
            <rFont val="+mn-lt"/>
            <charset val="1"/>
          </rPr>
          <t xml:space="preserve">
</t>
        </r>
        <r>
          <rPr>
            <sz val="10"/>
            <color rgb="FF000000"/>
            <rFont val="+mn-lt"/>
            <charset val="1"/>
          </rPr>
          <t xml:space="preserve">Expand with the plus --&gt; use individual input cells. These are automatically totalled.
</t>
        </r>
        <r>
          <rPr>
            <sz val="10"/>
            <color rgb="FF000000"/>
            <rFont val="+mn-lt"/>
            <charset val="1"/>
          </rPr>
          <t xml:space="preserve">Important: Please always enter numbers in the column of the respective university (the total is summed up in column B).
</t>
        </r>
        <r>
          <rPr>
            <sz val="10"/>
            <color rgb="FF000000"/>
            <rFont val="+mn-lt"/>
            <charset val="1"/>
          </rPr>
          <t xml:space="preserve">
</t>
        </r>
        <r>
          <rPr>
            <sz val="10"/>
            <color rgb="FF000000"/>
            <rFont val="+mn-lt"/>
            <charset val="1"/>
          </rPr>
          <t xml:space="preserve">- As a rule, the dissolution of reserves is to be determined at the university management level. </t>
        </r>
      </text>
    </comment>
    <comment ref="A86" authorId="0" shapeId="0" xr:uid="{49F7E1C9-52BF-D64D-96DF-A4F1EBAD006E}">
      <text>
        <r>
          <rPr>
            <b/>
            <sz val="10"/>
            <color rgb="FF000000"/>
            <rFont val="+mn-lt"/>
            <charset val="1"/>
          </rPr>
          <t xml:space="preserve">Redeployment from existing income
</t>
        </r>
        <r>
          <rPr>
            <b/>
            <sz val="10"/>
            <color rgb="FF000000"/>
            <rFont val="+mn-lt"/>
            <charset val="1"/>
          </rPr>
          <t xml:space="preserve">
</t>
        </r>
        <r>
          <rPr>
            <sz val="10"/>
            <color rgb="FF000000"/>
            <rFont val="+mn-lt"/>
            <charset val="1"/>
          </rPr>
          <t xml:space="preserve">Expand with the plus --&gt; use individual input cells. These will be totalled automatically.
</t>
        </r>
        <r>
          <rPr>
            <sz val="10"/>
            <color rgb="FF000000"/>
            <rFont val="+mn-lt"/>
            <charset val="1"/>
          </rPr>
          <t xml:space="preserve">Important: Please always enter figures in the column of the respective university (the total is summed up in column B).
</t>
        </r>
        <r>
          <rPr>
            <sz val="10"/>
            <color rgb="FF000000"/>
            <rFont val="+mn-lt"/>
            <charset val="1"/>
          </rPr>
          <t xml:space="preserve">
</t>
        </r>
        <r>
          <rPr>
            <sz val="10"/>
            <color rgb="FF000000"/>
            <rFont val="+mn-lt"/>
            <charset val="1"/>
          </rPr>
          <t xml:space="preserve">a) Cash benefits (available money to be able to make certain expenditures): 
</t>
        </r>
        <r>
          <rPr>
            <sz val="10"/>
            <color rgb="FF000000"/>
            <rFont val="+mn-lt"/>
            <charset val="1"/>
          </rPr>
          <t xml:space="preserve">- Free university funds of the chair or institute (no earmarked funds) as cash.
</t>
        </r>
        <r>
          <rPr>
            <sz val="10"/>
            <color rgb="FF000000"/>
            <rFont val="+mn-lt"/>
            <charset val="1"/>
          </rPr>
          <t xml:space="preserve">
</t>
        </r>
        <r>
          <rPr>
            <sz val="10"/>
            <color rgb="FF000000"/>
            <rFont val="+mn-lt"/>
            <charset val="1"/>
          </rPr>
          <t xml:space="preserve">b) in-kind services (an already ongoing employment that can possibly be transferred to the project):
</t>
        </r>
        <r>
          <rPr>
            <sz val="10"/>
            <color rgb="FF000000"/>
            <rFont val="+mn-lt"/>
            <charset val="1"/>
          </rPr>
          <t xml:space="preserve">- Personnel deployment of persons (doctoral students, post-docs, assistants) paid from free funds of the chair or institute;
</t>
        </r>
        <r>
          <rPr>
            <sz val="10"/>
            <color rgb="FF000000"/>
            <rFont val="+mn-lt"/>
            <charset val="1"/>
          </rPr>
          <t xml:space="preserve">Monetised by the respective hourly rate, confirmed by the respective supervisor or also deposited cost split to the DIZH project.
</t>
        </r>
        <r>
          <rPr>
            <sz val="10"/>
            <color rgb="FF000000"/>
            <rFont val="+mn-lt"/>
            <charset val="1"/>
          </rPr>
          <t xml:space="preserve">
</t>
        </r>
        <r>
          <rPr>
            <sz val="10"/>
            <color rgb="FF000000"/>
            <rFont val="+mn-lt"/>
            <charset val="1"/>
          </rPr>
          <t xml:space="preserve">- Work performance of the chair holder/professor (if it is not a third-party funded professorship or is charged on);
</t>
        </r>
        <r>
          <rPr>
            <sz val="10"/>
            <color rgb="FF000000"/>
            <rFont val="+mn-lt"/>
            <charset val="1"/>
          </rPr>
          <t xml:space="preserve">Monetised by the respective hourly rate, confirmed by the applicant himself/herself. </t>
        </r>
      </text>
    </comment>
    <comment ref="A94" authorId="0" shapeId="0" xr:uid="{257324F7-D7F7-2A40-BBA4-0A5BA69012DB}">
      <text>
        <r>
          <rPr>
            <b/>
            <i/>
            <sz val="10"/>
            <color rgb="FF000000"/>
            <rFont val="+mn-lt"/>
            <charset val="1"/>
          </rPr>
          <t xml:space="preserve">Third-party funds acquired/to be acquired
</t>
        </r>
        <r>
          <rPr>
            <sz val="10"/>
            <color rgb="FF000000"/>
            <rFont val="+mn-lt"/>
            <charset val="1"/>
          </rPr>
          <t xml:space="preserve">
</t>
        </r>
        <r>
          <rPr>
            <sz val="10"/>
            <color rgb="FF000000"/>
            <rFont val="+mn-lt"/>
            <charset val="1"/>
          </rPr>
          <t xml:space="preserve">In each case, the entire third-party funding is taken into account (or all expenses booked on it, be it operating or personnel expenses) The following third-party funding can be used:
</t>
        </r>
        <r>
          <rPr>
            <sz val="10"/>
            <color rgb="FF000000"/>
            <rFont val="+mn-lt"/>
            <charset val="1"/>
          </rPr>
          <t xml:space="preserve">
</t>
        </r>
        <r>
          <rPr>
            <sz val="10"/>
            <color rgb="FF000000"/>
            <rFont val="+mn-lt"/>
            <charset val="1"/>
          </rPr>
          <t xml:space="preserve">- Third-party funds (no earmarked funds) with direct reference to the project topic (according to DIZH regulations)
</t>
        </r>
        <r>
          <rPr>
            <sz val="10"/>
            <color rgb="FF000000"/>
            <rFont val="+mn-lt"/>
            <charset val="1"/>
          </rPr>
          <t xml:space="preserve">- Third-party funds that are provided by project partners (e.g. cash contributions from practice partners) and end up in a third-party funds account.
</t>
        </r>
        <r>
          <rPr>
            <sz val="10"/>
            <color rgb="FF000000"/>
            <rFont val="+mn-lt"/>
            <charset val="1"/>
          </rPr>
          <t xml:space="preserve">- Third-party funds for which the funder has agreed to a reallocation.
</t>
        </r>
        <r>
          <rPr>
            <sz val="10"/>
            <color rgb="FF000000"/>
            <rFont val="+mn-lt"/>
            <charset val="1"/>
          </rPr>
          <t xml:space="preserve"> 
</t>
        </r>
        <r>
          <rPr>
            <sz val="10"/>
            <color rgb="FF000000"/>
            <rFont val="+mn-lt"/>
            <charset val="1"/>
          </rPr>
          <t xml:space="preserve">If only a (partial) deployment of personnel by persons financed by third-party funding is to be taken into account and not the entire third-party funding, there are the following possibilities:
</t>
        </r>
        <r>
          <rPr>
            <sz val="10"/>
            <color rgb="FF000000"/>
            <rFont val="+mn-lt"/>
            <charset val="1"/>
          </rPr>
          <t xml:space="preserve">
</t>
        </r>
        <r>
          <rPr>
            <sz val="10"/>
            <color rgb="FF000000"/>
            <rFont val="+mn-lt"/>
            <charset val="1"/>
          </rPr>
          <t xml:space="preserve">- Personnel deployment of persons (doctoral students, post-docs, assistants) paid from third-party funds with direct reference to the project topic; monetarised by respective hourly rate, confirmed by the respective supervisor.
</t>
        </r>
        <r>
          <rPr>
            <sz val="10"/>
            <color rgb="FF000000"/>
            <rFont val="+mn-lt"/>
            <charset val="1"/>
          </rPr>
          <t xml:space="preserve">- Personnel deployment of persons (doctoral students, post-docs, assistants) paid from third-party funds for which the funder has agreed to a reallocation; monetarised by the respective hourly rate, confirmed by the respective supervisor.
</t>
        </r>
        <r>
          <rPr>
            <sz val="10"/>
            <color rgb="FF000000"/>
            <rFont val="+mn-lt"/>
            <charset val="1"/>
          </rPr>
          <t xml:space="preserve">- Staff deployment of (endowed/third-party funded) professorships; the donor must have approved the reassignment, unless already regulated in the endowment agreement, etc: Monetised by respective hourly rate, confirmed by respective supervisor.
</t>
        </r>
        <r>
          <rPr>
            <sz val="10"/>
            <color rgb="FF000000"/>
            <rFont val="+mn-lt"/>
            <charset val="1"/>
          </rPr>
          <t xml:space="preserve"> 
</t>
        </r>
        <r>
          <rPr>
            <sz val="10"/>
            <color rgb="FF000000"/>
            <rFont val="+mn-lt"/>
            <charset val="1"/>
          </rPr>
          <t xml:space="preserve">The following applies to ZHAW funding shares: At least 6.6% of the total costs must be demonstrated in the form of third-party funds acquired.
</t>
        </r>
      </text>
    </comment>
    <comment ref="A95" authorId="0" shapeId="0" xr:uid="{65888F42-25EC-0E41-ACFF-C9DE2B63DC56}">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 ref="B95" authorId="0" shapeId="0" xr:uid="{724A8640-0FE2-F145-84E6-03E9C31C5506}">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 ref="E95" authorId="0" shapeId="0" xr:uid="{F0E2EB36-212E-3948-A8A0-4D165174B82A}">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 ref="H95" authorId="0" shapeId="0" xr:uid="{9D3DDB91-EFEA-BD40-84DB-A8DCA105AE73}">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 ref="K95" authorId="0" shapeId="0" xr:uid="{8ACBC405-5051-8D47-8264-B2319E86D36D}">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 ref="N95" authorId="0" shapeId="0" xr:uid="{60F622C7-A71C-9D4C-A503-905B6528D587}">
      <text>
        <r>
          <rPr>
            <b/>
            <sz val="10"/>
            <color rgb="FF000000"/>
            <rFont val="Tahoma"/>
            <family val="2"/>
          </rPr>
          <t xml:space="preserve">TOTAL OWN CONTRIBUTIONS (SECURED):
</t>
        </r>
        <r>
          <rPr>
            <sz val="10"/>
            <color rgb="FF000000"/>
            <rFont val="Tahoma"/>
            <family val="2"/>
          </rPr>
          <t xml:space="preserve">
</t>
        </r>
        <r>
          <rPr>
            <sz val="10"/>
            <color rgb="FF000000"/>
            <rFont val="Tahoma"/>
            <family val="2"/>
          </rPr>
          <t xml:space="preserve">Sum of the own contributions to be contributed, which is considered secured and can be certified with corresponding signed letters.
</t>
        </r>
        <r>
          <rPr>
            <sz val="10"/>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Daniel Schuler</author>
  </authors>
  <commentList>
    <comment ref="B11" authorId="0" shapeId="0" xr:uid="{9BDE2CFC-84DD-4843-8D11-27A7D0E5217B}">
      <text>
        <r>
          <rPr>
            <b/>
            <sz val="10"/>
            <color rgb="FF000000"/>
            <rFont val="+mn-lt"/>
            <charset val="1"/>
          </rPr>
          <t xml:space="preserve">Name of the Person:
</t>
        </r>
        <r>
          <rPr>
            <b/>
            <sz val="10"/>
            <color rgb="FF000000"/>
            <rFont val="+mn-lt"/>
            <charset val="1"/>
          </rPr>
          <t xml:space="preserve">
</t>
        </r>
        <r>
          <rPr>
            <sz val="10"/>
            <color rgb="FF000000"/>
            <rFont val="Calibri"/>
            <family val="2"/>
          </rPr>
          <t xml:space="preserve">Name of the employee. Is not relevant for DIZH and does not have to be filled in, but can serve as an aid for the applicant. 
</t>
        </r>
        <r>
          <rPr>
            <sz val="10"/>
            <color rgb="FF000000"/>
            <rFont val="+mn-lt"/>
            <charset val="1"/>
          </rPr>
          <t xml:space="preserve">
</t>
        </r>
      </text>
    </comment>
    <comment ref="C11" authorId="0" shapeId="0" xr:uid="{9F6CFC97-56BA-EA4E-A352-9D93FD9AE6A6}">
      <text>
        <r>
          <rPr>
            <b/>
            <sz val="10"/>
            <color rgb="FF000000"/>
            <rFont val="Calibri"/>
            <family val="2"/>
          </rPr>
          <t xml:space="preserve">Personal category
</t>
        </r>
        <r>
          <rPr>
            <sz val="10"/>
            <color rgb="FF000000"/>
            <rFont val="+mn-lt"/>
            <charset val="1"/>
          </rPr>
          <t xml:space="preserve">
</t>
        </r>
        <r>
          <rPr>
            <b/>
            <sz val="10"/>
            <color rgb="FF000000"/>
            <rFont val="+mn-lt"/>
            <charset val="1"/>
          </rPr>
          <t xml:space="preserve">
</t>
        </r>
        <r>
          <rPr>
            <sz val="10"/>
            <color rgb="FF000000"/>
            <rFont val="Calibri"/>
            <family val="2"/>
          </rPr>
          <t xml:space="preserve">For UZH staff, only three categories are available on the DROP-DOWN menu: 
</t>
        </r>
        <r>
          <rPr>
            <sz val="10"/>
            <color rgb="FF000000"/>
            <rFont val="Calibri"/>
            <family val="2"/>
          </rPr>
          <t xml:space="preserve">
</t>
        </r>
        <r>
          <rPr>
            <sz val="10"/>
            <color rgb="FF000000"/>
            <rFont val="Calibri"/>
            <family val="2"/>
          </rPr>
          <t xml:space="preserve">1) Auxiliary assistants  Auxiliary assistants without bachelor’s degree: Salary class 10, salary levels 03, with an annual salary of CHF 74'435 with a 100% workload (incl. 14% social benefits). Auxiliary assistants with bachelor’s degree: Salary class 10, salary levels 03. CHF 86'205 for an annual salary with a 100% workload (incl. 14% social benefits). 
</t>
        </r>
        <r>
          <rPr>
            <sz val="10"/>
            <color rgb="FF000000"/>
            <rFont val="Calibri"/>
            <family val="2"/>
          </rPr>
          <t xml:space="preserve">
</t>
        </r>
        <r>
          <rPr>
            <sz val="10"/>
            <color rgb="FF000000"/>
            <rFont val="Calibri"/>
            <family val="2"/>
          </rPr>
          <t xml:space="preserve">2) PhD students: According to UZH classification guidelines: 80% workload. The annual salaries (incl. 14.5 % social benefits) are as follows: Doctoral students 1st year -&gt; CHF 71'355/ With 80% workload: CHF 57'083. PhD students 2nd year -&gt; CHF 73'630 / With 80% workload: CHF 58'904. Doctoral students 3rd and 4th year -&gt; CHF 75'905 / With 80% workload: CHF 60'724. The workload must be adjusted in column E. Mostly: 80%! 
</t>
        </r>
        <r>
          <rPr>
            <sz val="10"/>
            <color rgb="FF000000"/>
            <rFont val="Calibri"/>
            <family val="2"/>
          </rPr>
          <t xml:space="preserve">
</t>
        </r>
        <r>
          <rPr>
            <sz val="10"/>
            <color rgb="FF000000"/>
            <rFont val="Calibri"/>
            <family val="2"/>
          </rPr>
          <t xml:space="preserve">3) Research Assistant: Salary class 17 with salary level 03: Annual salary (incl. 15% social benefits): CHF 109'904 with 100% workload. Post Docs: Salary class 18 with salary level 03, resulting in an annual salary (incl. 15 % social benefits) of CHF 118'139 with a 100% workload. 
</t>
        </r>
        <r>
          <rPr>
            <sz val="10"/>
            <color rgb="FF000000"/>
            <rFont val="Calibri"/>
            <family val="2"/>
          </rPr>
          <t xml:space="preserve">
</t>
        </r>
        <r>
          <rPr>
            <sz val="10"/>
            <color rgb="FF000000"/>
            <rFont val="Calibri"/>
            <family val="2"/>
          </rPr>
          <t xml:space="preserve">All other personnel categories can be entered manually in the lines provided. 
</t>
        </r>
      </text>
    </comment>
    <comment ref="D11" authorId="0" shapeId="0" xr:uid="{1D0FEC8B-DC9A-CB48-8909-B2DAF32EC0BC}">
      <text>
        <r>
          <rPr>
            <b/>
            <sz val="10"/>
            <color rgb="FF000000"/>
            <rFont val="+mn-lt"/>
            <charset val="1"/>
          </rPr>
          <t>Task</t>
        </r>
        <r>
          <rPr>
            <sz val="10"/>
            <color rgb="FF000000"/>
            <rFont val="+mn-lt"/>
            <charset val="1"/>
          </rPr>
          <t xml:space="preserve">:
</t>
        </r>
        <r>
          <rPr>
            <sz val="10"/>
            <color rgb="FF000000"/>
            <rFont val="+mn-lt"/>
            <charset val="1"/>
          </rPr>
          <t xml:space="preserve">
</t>
        </r>
        <r>
          <rPr>
            <sz val="10"/>
            <color rgb="FF000000"/>
            <rFont val="+mn-lt"/>
            <charset val="1"/>
          </rPr>
          <t xml:space="preserve">Role within the project
</t>
        </r>
      </text>
    </comment>
    <comment ref="E11" authorId="0" shapeId="0" xr:uid="{120BD10B-C41D-DD41-A3CC-BA5663BCC22C}">
      <text>
        <r>
          <rPr>
            <b/>
            <sz val="10"/>
            <color rgb="FF000000"/>
            <rFont val="+mn-lt"/>
            <charset val="1"/>
          </rPr>
          <t xml:space="preserve">Degree of employment: </t>
        </r>
        <r>
          <rPr>
            <sz val="10"/>
            <color rgb="FF000000"/>
            <rFont val="+mn-lt"/>
            <charset val="1"/>
          </rPr>
          <t>The "degree of employment" of the staff member in the project in %.</t>
        </r>
      </text>
    </comment>
    <comment ref="F11" authorId="0" shapeId="0" xr:uid="{9FF04BBB-1E40-D945-BA20-D1B8ADB33CC9}">
      <text>
        <r>
          <rPr>
            <b/>
            <sz val="10"/>
            <color rgb="FF000000"/>
            <rFont val="+mn-lt"/>
            <charset val="1"/>
          </rPr>
          <t>Months</t>
        </r>
        <r>
          <rPr>
            <sz val="10"/>
            <color rgb="FF000000"/>
            <rFont val="+mn-lt"/>
            <charset val="1"/>
          </rPr>
          <t xml:space="preserve">: The employment duration of the employee in months.
</t>
        </r>
      </text>
    </comment>
    <comment ref="G11" authorId="0" shapeId="0" xr:uid="{6D45CB82-23CB-2B4F-9D13-F313863DCFE6}">
      <text>
        <r>
          <rPr>
            <b/>
            <i/>
            <sz val="10"/>
            <color rgb="FF000000"/>
            <rFont val="+mn-lt"/>
            <charset val="1"/>
          </rPr>
          <t xml:space="preserve">Annual costs:
</t>
        </r>
        <r>
          <rPr>
            <b/>
            <sz val="10"/>
            <color rgb="FF000000"/>
            <rFont val="+mn-lt"/>
            <charset val="1"/>
          </rPr>
          <t xml:space="preserve">
</t>
        </r>
        <r>
          <rPr>
            <i/>
            <sz val="10"/>
            <color rgb="FF000000"/>
            <rFont val="+mn-lt"/>
            <charset val="1"/>
          </rPr>
          <t>white fields</t>
        </r>
        <r>
          <rPr>
            <sz val="10"/>
            <color rgb="FF000000"/>
            <rFont val="+mn-lt"/>
            <charset val="1"/>
          </rPr>
          <t xml:space="preserve">: The wage costs are automatically taken over according to the selected personnel category. 
</t>
        </r>
        <r>
          <rPr>
            <sz val="10"/>
            <color rgb="FF000000"/>
            <rFont val="+mn-lt"/>
            <charset val="1"/>
          </rPr>
          <t xml:space="preserve">
</t>
        </r>
        <r>
          <rPr>
            <i/>
            <sz val="10"/>
            <color rgb="FF000000"/>
            <rFont val="+mn-lt"/>
            <charset val="1"/>
          </rPr>
          <t>orange fields</t>
        </r>
        <r>
          <rPr>
            <sz val="10"/>
            <color rgb="FF000000"/>
            <rFont val="+mn-lt"/>
            <charset val="1"/>
          </rPr>
          <t xml:space="preserve">: The annual costs can be entered manually.
</t>
        </r>
      </text>
    </comment>
    <comment ref="H11" authorId="0" shapeId="0" xr:uid="{EEE2209B-F2FB-0E46-82DC-BDA5BC2F35D3}">
      <text>
        <r>
          <rPr>
            <b/>
            <i/>
            <sz val="10"/>
            <color rgb="FF000000"/>
            <rFont val="+mn-lt"/>
            <charset val="1"/>
          </rPr>
          <t>Proportional project costs:</t>
        </r>
        <r>
          <rPr>
            <b/>
            <sz val="10"/>
            <color rgb="FF000000"/>
            <rFont val="+mn-lt"/>
            <charset val="1"/>
          </rPr>
          <t xml:space="preserve">
</t>
        </r>
        <r>
          <rPr>
            <sz val="10"/>
            <color rgb="FF000000"/>
            <rFont val="+mn-lt"/>
            <charset val="1"/>
          </rPr>
          <t>The annual costs in relation to the selected employment level and the number of months.</t>
        </r>
      </text>
    </comment>
    <comment ref="A25" authorId="0" shapeId="0" xr:uid="{29ACAFBD-E87C-9145-A4D2-268F2EF1785E}">
      <text>
        <r>
          <rPr>
            <b/>
            <i/>
            <sz val="10"/>
            <color rgb="FF000000"/>
            <rFont val="Calibri"/>
            <family val="2"/>
          </rPr>
          <t>Personnel costs UZH:</t>
        </r>
        <r>
          <rPr>
            <sz val="10"/>
            <color rgb="FF000000"/>
            <rFont val="Calibri"/>
            <family val="2"/>
          </rPr>
          <t xml:space="preserve">
</t>
        </r>
        <r>
          <rPr>
            <sz val="10"/>
            <color rgb="FF000000"/>
            <rFont val="Calibri"/>
            <family val="2"/>
          </rPr>
          <t xml:space="preserve">
</t>
        </r>
        <r>
          <rPr>
            <b/>
            <sz val="10"/>
            <color rgb="FF000000"/>
            <rFont val="Calibri"/>
            <family val="2"/>
          </rPr>
          <t>Person:</t>
        </r>
        <r>
          <rPr>
            <sz val="10"/>
            <color rgb="FF000000"/>
            <rFont val="Calibri"/>
            <family val="2"/>
          </rPr>
          <t xml:space="preserve"> Name of the employee. This information is not relevant for the DIZH and need not be filled in; however, it can serve as an aid for the applicant.
</t>
        </r>
        <r>
          <rPr>
            <b/>
            <sz val="10"/>
            <color rgb="FF000000"/>
            <rFont val="Calibri"/>
            <family val="2"/>
          </rPr>
          <t xml:space="preserve">Personnel category: </t>
        </r>
        <r>
          <rPr>
            <sz val="10"/>
            <color rgb="FF000000"/>
            <rFont val="Calibri"/>
            <family val="2"/>
          </rPr>
          <t xml:space="preserve">DROP-DOWN of the personnel category according to UZH specifications. 
</t>
        </r>
        <r>
          <rPr>
            <sz val="10"/>
            <color rgb="FF000000"/>
            <rFont val="Calibri"/>
            <family val="2"/>
          </rPr>
          <t xml:space="preserve">
</t>
        </r>
        <r>
          <rPr>
            <b/>
            <sz val="10"/>
            <color rgb="FF000000"/>
            <rFont val="Calibri"/>
            <family val="2"/>
          </rPr>
          <t>Task</t>
        </r>
        <r>
          <rPr>
            <sz val="10"/>
            <color rgb="FF000000"/>
            <rFont val="Calibri"/>
            <family val="2"/>
          </rPr>
          <t xml:space="preserve">: Role within the project 
</t>
        </r>
        <r>
          <rPr>
            <b/>
            <sz val="10"/>
            <color rgb="FF000000"/>
            <rFont val="Calibri"/>
            <family val="2"/>
          </rPr>
          <t>Degree of employment:</t>
        </r>
        <r>
          <rPr>
            <sz val="10"/>
            <color rgb="FF000000"/>
            <rFont val="Calibri"/>
            <family val="2"/>
          </rPr>
          <t xml:space="preserve"> The "degree of employment" of the project employee in %.  
</t>
        </r>
        <r>
          <rPr>
            <b/>
            <sz val="10"/>
            <color rgb="FF000000"/>
            <rFont val="Calibri"/>
            <family val="2"/>
          </rPr>
          <t>Months</t>
        </r>
        <r>
          <rPr>
            <sz val="10"/>
            <color rgb="FF000000"/>
            <rFont val="Calibri"/>
            <family val="2"/>
          </rPr>
          <t xml:space="preserve">: Employee’s employment duration in months.
</t>
        </r>
        <r>
          <rPr>
            <sz val="10"/>
            <color rgb="FF000000"/>
            <rFont val="Calibri"/>
            <family val="2"/>
          </rPr>
          <t xml:space="preserve">
</t>
        </r>
        <r>
          <rPr>
            <b/>
            <sz val="10"/>
            <color rgb="FF000000"/>
            <rFont val="Calibri"/>
            <family val="2"/>
          </rPr>
          <t xml:space="preserve">Annual costs: 
</t>
        </r>
        <r>
          <rPr>
            <i/>
            <sz val="10"/>
            <color rgb="FF000000"/>
            <rFont val="Calibri"/>
            <family val="2"/>
          </rPr>
          <t>White fields</t>
        </r>
        <r>
          <rPr>
            <sz val="10"/>
            <color rgb="FF000000"/>
            <rFont val="Calibri"/>
            <family val="2"/>
          </rPr>
          <t xml:space="preserve">: The wage costs are entered automatically according to the selected personnel category.
</t>
        </r>
        <r>
          <rPr>
            <i/>
            <sz val="10"/>
            <color rgb="FF000000"/>
            <rFont val="Calibri"/>
            <family val="2"/>
          </rPr>
          <t>Orange fields:</t>
        </r>
        <r>
          <rPr>
            <sz val="10"/>
            <color rgb="FF000000"/>
            <rFont val="Calibri"/>
            <family val="2"/>
          </rPr>
          <t xml:space="preserve"> The annual costs can be entered manually.
</t>
        </r>
        <r>
          <rPr>
            <sz val="10"/>
            <color rgb="FF000000"/>
            <rFont val="Calibri"/>
            <family val="2"/>
          </rPr>
          <t xml:space="preserve">
</t>
        </r>
        <r>
          <rPr>
            <i/>
            <sz val="10"/>
            <color rgb="FF000000"/>
            <rFont val="Calibri"/>
            <family val="2"/>
          </rPr>
          <t>Proportional project costs:</t>
        </r>
        <r>
          <rPr>
            <sz val="10"/>
            <color rgb="FF000000"/>
            <rFont val="Calibri"/>
            <family val="2"/>
          </rPr>
          <t xml:space="preserve">
</t>
        </r>
        <r>
          <rPr>
            <sz val="10"/>
            <color rgb="FF000000"/>
            <rFont val="Calibri"/>
            <family val="2"/>
          </rPr>
          <t xml:space="preserve">The annual costs in relation to the selected employment level and the number of months. The total is transferred directly to "DIZH Innovationsprogramme Calc”.
</t>
        </r>
        <r>
          <rPr>
            <sz val="10"/>
            <color rgb="FF000000"/>
            <rFont val="Calibri"/>
            <family val="2"/>
          </rPr>
          <t xml:space="preserve">
</t>
        </r>
        <r>
          <rPr>
            <sz val="10"/>
            <color rgb="FF000000"/>
            <rFont val="Calibri"/>
            <family val="2"/>
          </rPr>
          <t xml:space="preserve">To ensure that the costs are explicable, details can be entered in the comment columns. </t>
        </r>
      </text>
    </comment>
    <comment ref="B28" authorId="0" shapeId="0" xr:uid="{D4F348E7-8D86-3B47-B422-BE411BFF52D8}">
      <text>
        <r>
          <rPr>
            <b/>
            <sz val="10"/>
            <color rgb="FF000000"/>
            <rFont val="+mn-lt"/>
            <charset val="1"/>
          </rPr>
          <t xml:space="preserve">Name of the Person:
</t>
        </r>
        <r>
          <rPr>
            <b/>
            <sz val="10"/>
            <color rgb="FF000000"/>
            <rFont val="+mn-lt"/>
            <charset val="1"/>
          </rPr>
          <t xml:space="preserve">
</t>
        </r>
        <r>
          <rPr>
            <sz val="10"/>
            <color rgb="FF000000"/>
            <rFont val="Calibri"/>
            <family val="2"/>
          </rPr>
          <t xml:space="preserve">Name of the employee. Is not relevant for DIZH and does not have to be filled in, but can serve as an aid for the applicant. 
</t>
        </r>
        <r>
          <rPr>
            <sz val="10"/>
            <color rgb="FF000000"/>
            <rFont val="+mn-lt"/>
            <charset val="1"/>
          </rPr>
          <t xml:space="preserve">
</t>
        </r>
      </text>
    </comment>
    <comment ref="C28" authorId="0" shapeId="0" xr:uid="{86B71A82-C25F-044A-AB39-41AC61619685}">
      <text>
        <r>
          <rPr>
            <b/>
            <sz val="10"/>
            <color rgb="FF000000"/>
            <rFont val="+mn-lt"/>
            <charset val="1"/>
          </rPr>
          <t xml:space="preserve">Personnel category:
</t>
        </r>
        <r>
          <rPr>
            <sz val="10"/>
            <color rgb="FF000000"/>
            <rFont val="+mn-lt"/>
            <charset val="1"/>
          </rPr>
          <t xml:space="preserve">
</t>
        </r>
        <r>
          <rPr>
            <sz val="10"/>
            <color rgb="FF000000"/>
            <rFont val="+mn-lt"/>
            <charset val="1"/>
          </rPr>
          <t xml:space="preserve">DROP-DOWN of the personnel category according to ZHAW specifications.
</t>
        </r>
      </text>
    </comment>
    <comment ref="D28" authorId="0" shapeId="0" xr:uid="{4E991E1A-03B3-5A4C-8866-DA87AB992811}">
      <text>
        <r>
          <rPr>
            <b/>
            <sz val="10"/>
            <color rgb="FF000000"/>
            <rFont val="+mn-lt"/>
            <charset val="1"/>
          </rPr>
          <t>Task</t>
        </r>
        <r>
          <rPr>
            <sz val="10"/>
            <color rgb="FF000000"/>
            <rFont val="+mn-lt"/>
            <charset val="1"/>
          </rPr>
          <t xml:space="preserve">:
</t>
        </r>
        <r>
          <rPr>
            <sz val="10"/>
            <color rgb="FF000000"/>
            <rFont val="+mn-lt"/>
            <charset val="1"/>
          </rPr>
          <t xml:space="preserve">
</t>
        </r>
        <r>
          <rPr>
            <sz val="10"/>
            <color rgb="FF000000"/>
            <rFont val="+mn-lt"/>
            <charset val="1"/>
          </rPr>
          <t xml:space="preserve">Role of the employee within the project
</t>
        </r>
      </text>
    </comment>
    <comment ref="E28" authorId="0" shapeId="0" xr:uid="{95C9F4E0-47DD-A744-8665-89576A758FF5}">
      <text>
        <r>
          <rPr>
            <b/>
            <sz val="10"/>
            <color rgb="FF000000"/>
            <rFont val="+mn-lt"/>
            <charset val="1"/>
          </rPr>
          <t xml:space="preserve">Hrs: </t>
        </r>
        <r>
          <rPr>
            <sz val="10"/>
            <color rgb="FF000000"/>
            <rFont val="+mn-lt"/>
            <charset val="1"/>
          </rPr>
          <t>Hours of the staff member for the project (e.g. according to the project plan).</t>
        </r>
      </text>
    </comment>
    <comment ref="G28" authorId="0" shapeId="0" xr:uid="{AE1B9A71-969F-724F-B103-A6E109A4D155}">
      <text>
        <r>
          <rPr>
            <b/>
            <sz val="10"/>
            <color rgb="FF000000"/>
            <rFont val="+mn-lt"/>
            <charset val="1"/>
          </rPr>
          <t xml:space="preserve">Hrs rate:
</t>
        </r>
        <r>
          <rPr>
            <b/>
            <sz val="10"/>
            <color rgb="FF000000"/>
            <rFont val="+mn-lt"/>
            <charset val="1"/>
          </rPr>
          <t xml:space="preserve">
</t>
        </r>
        <r>
          <rPr>
            <i/>
            <sz val="10"/>
            <color rgb="FF000000"/>
            <rFont val="+mn-lt"/>
            <charset val="1"/>
          </rPr>
          <t>white fields</t>
        </r>
        <r>
          <rPr>
            <sz val="10"/>
            <color rgb="FF000000"/>
            <rFont val="+mn-lt"/>
            <charset val="1"/>
          </rPr>
          <t xml:space="preserve">: internal cost rates according to selected personnel category. =&gt; Wage interval in which, according to experience, the largest number of employees can be found.
</t>
        </r>
        <r>
          <rPr>
            <i/>
            <sz val="10"/>
            <color rgb="FF000000"/>
            <rFont val="+mn-lt"/>
            <charset val="1"/>
          </rPr>
          <t xml:space="preserve">
</t>
        </r>
        <r>
          <rPr>
            <i/>
            <sz val="10"/>
            <color rgb="FF000000"/>
            <rFont val="+mn-lt"/>
            <charset val="1"/>
          </rPr>
          <t xml:space="preserve">orange fields: </t>
        </r>
        <r>
          <rPr>
            <sz val="10"/>
            <color rgb="FF000000"/>
            <rFont val="+mn-lt"/>
            <charset val="1"/>
          </rPr>
          <t>Cost rate can be inserted by the user.</t>
        </r>
      </text>
    </comment>
    <comment ref="H28" authorId="0" shapeId="0" xr:uid="{0D4A63A9-3BAC-BD4E-B48A-36794DEB7E54}">
      <text>
        <r>
          <rPr>
            <b/>
            <i/>
            <sz val="10"/>
            <color rgb="FF000000"/>
            <rFont val="+mn-lt"/>
            <charset val="1"/>
          </rPr>
          <t>Proportional project costs:</t>
        </r>
        <r>
          <rPr>
            <b/>
            <sz val="10"/>
            <color rgb="FF000000"/>
            <rFont val="+mn-lt"/>
            <charset val="1"/>
          </rPr>
          <t xml:space="preserve">
</t>
        </r>
        <r>
          <rPr>
            <sz val="10"/>
            <color rgb="FF000000"/>
            <rFont val="+mn-lt"/>
            <charset val="1"/>
          </rPr>
          <t xml:space="preserve">The number of hours multiplied by the internal hourly rate.
</t>
        </r>
      </text>
    </comment>
    <comment ref="A42" authorId="0" shapeId="0" xr:uid="{EDBC0A27-C4B1-7E42-9281-94A09BFADE38}">
      <text>
        <r>
          <rPr>
            <b/>
            <i/>
            <sz val="10"/>
            <color rgb="FF000000"/>
            <rFont val="+mn-lt"/>
            <charset val="1"/>
          </rPr>
          <t xml:space="preserve">Personnel costs ZHAW:
</t>
        </r>
        <r>
          <rPr>
            <b/>
            <i/>
            <sz val="10"/>
            <color rgb="FF000000"/>
            <rFont val="+mn-lt"/>
            <charset val="1"/>
          </rPr>
          <t xml:space="preserve">
</t>
        </r>
        <r>
          <rPr>
            <b/>
            <sz val="10"/>
            <color rgb="FF000000"/>
            <rFont val="+mn-lt"/>
            <charset val="1"/>
          </rPr>
          <t>Person</t>
        </r>
        <r>
          <rPr>
            <sz val="10"/>
            <color rgb="FF000000"/>
            <rFont val="+mn-lt"/>
            <charset val="1"/>
          </rPr>
          <t xml:space="preserve">: Name of employee. This information is not relevant for the DIZH and need not be filled in; however, it can serve as an aid for the applicant.
</t>
        </r>
        <r>
          <rPr>
            <b/>
            <sz val="10"/>
            <color rgb="FF000000"/>
            <rFont val="+mn-lt"/>
            <charset val="1"/>
          </rPr>
          <t>Personnel category</t>
        </r>
        <r>
          <rPr>
            <sz val="10"/>
            <color rgb="FF000000"/>
            <rFont val="+mn-lt"/>
            <charset val="1"/>
          </rPr>
          <t xml:space="preserve">: DROP-DOWN of the personnel category according to ZHAW specifications.
</t>
        </r>
        <r>
          <rPr>
            <b/>
            <sz val="10"/>
            <color rgb="FF000000"/>
            <rFont val="+mn-lt"/>
            <charset val="1"/>
          </rPr>
          <t>Task</t>
        </r>
        <r>
          <rPr>
            <sz val="10"/>
            <color rgb="FF000000"/>
            <rFont val="+mn-lt"/>
            <charset val="1"/>
          </rPr>
          <t xml:space="preserve">: Role within the project.
</t>
        </r>
        <r>
          <rPr>
            <b/>
            <sz val="10"/>
            <color rgb="FF000000"/>
            <rFont val="+mn-lt"/>
            <charset val="1"/>
          </rPr>
          <t>Hrs</t>
        </r>
        <r>
          <rPr>
            <sz val="10"/>
            <color rgb="FF000000"/>
            <rFont val="+mn-lt"/>
            <charset val="1"/>
          </rPr>
          <t xml:space="preserve">: Hours devoted to the project by the staff member (e.g., according to the project plan).
</t>
        </r>
        <r>
          <rPr>
            <i/>
            <sz val="10"/>
            <color rgb="FF000000"/>
            <rFont val="+mn-lt"/>
            <charset val="1"/>
          </rPr>
          <t xml:space="preserve">
</t>
        </r>
        <r>
          <rPr>
            <b/>
            <sz val="10"/>
            <color rgb="FF000000"/>
            <rFont val="+mn-lt"/>
            <charset val="1"/>
          </rPr>
          <t xml:space="preserve">Hrs rate: 
</t>
        </r>
        <r>
          <rPr>
            <i/>
            <sz val="10"/>
            <color rgb="FF000000"/>
            <rFont val="+mn-lt"/>
            <charset val="1"/>
          </rPr>
          <t>White fields</t>
        </r>
        <r>
          <rPr>
            <sz val="10"/>
            <color rgb="FF000000"/>
            <rFont val="+mn-lt"/>
            <charset val="1"/>
          </rPr>
          <t xml:space="preserve">: Internal cost rates for the selected personnel category =&gt; Wage interval in which, </t>
        </r>
        <r>
          <rPr>
            <i/>
            <sz val="10"/>
            <color rgb="FF000000"/>
            <rFont val="+mn-lt"/>
            <charset val="1"/>
          </rPr>
          <t xml:space="preserve">according to experience, the largest number of employees can be found.
</t>
        </r>
        <r>
          <rPr>
            <i/>
            <sz val="10"/>
            <color rgb="FF000000"/>
            <rFont val="+mn-lt"/>
            <charset val="1"/>
          </rPr>
          <t>Orange fields</t>
        </r>
        <r>
          <rPr>
            <sz val="10"/>
            <color rgb="FF000000"/>
            <rFont val="+mn-lt"/>
            <charset val="1"/>
          </rPr>
          <t xml:space="preserve">: Cost rate can be inserted by the user.
</t>
        </r>
        <r>
          <rPr>
            <b/>
            <sz val="10"/>
            <color rgb="FF000000"/>
            <rFont val="+mn-lt"/>
            <charset val="1"/>
          </rPr>
          <t xml:space="preserve">
</t>
        </r>
        <r>
          <rPr>
            <b/>
            <sz val="10"/>
            <color rgb="FF000000"/>
            <rFont val="+mn-lt"/>
            <charset val="1"/>
          </rPr>
          <t>Proportional project costs</t>
        </r>
        <r>
          <rPr>
            <i/>
            <sz val="10"/>
            <color rgb="FF000000"/>
            <rFont val="+mn-lt"/>
            <charset val="1"/>
          </rPr>
          <t>:</t>
        </r>
        <r>
          <rPr>
            <sz val="10"/>
            <color rgb="FF000000"/>
            <rFont val="+mn-lt"/>
            <charset val="1"/>
          </rPr>
          <t xml:space="preserve"> The number of hours multiplied by the internal hourly rate. The total is transferred directly to "DIZH Innovationsprogramme Calc”.</t>
        </r>
      </text>
    </comment>
    <comment ref="B45" authorId="0" shapeId="0" xr:uid="{16438A26-F518-9C42-978C-E9DF748E5737}">
      <text>
        <r>
          <rPr>
            <b/>
            <sz val="10"/>
            <color rgb="FF000000"/>
            <rFont val="+mn-lt"/>
            <charset val="1"/>
          </rPr>
          <t xml:space="preserve">Name of the Person:
</t>
        </r>
        <r>
          <rPr>
            <b/>
            <sz val="10"/>
            <color rgb="FF000000"/>
            <rFont val="+mn-lt"/>
            <charset val="1"/>
          </rPr>
          <t xml:space="preserve">
</t>
        </r>
        <r>
          <rPr>
            <sz val="10"/>
            <color rgb="FF000000"/>
            <rFont val="Calibri"/>
            <family val="2"/>
          </rPr>
          <t xml:space="preserve">Name of the employee. Is not relevant for DIZH and does not have to be filled in, but can serve as an aid for the applicant. 
</t>
        </r>
        <r>
          <rPr>
            <sz val="10"/>
            <color rgb="FF000000"/>
            <rFont val="+mn-lt"/>
            <charset val="1"/>
          </rPr>
          <t xml:space="preserve">
</t>
        </r>
      </text>
    </comment>
    <comment ref="C45" authorId="0" shapeId="0" xr:uid="{3A158D50-929F-8548-8907-0E20042AD45C}">
      <text>
        <r>
          <rPr>
            <b/>
            <sz val="10"/>
            <color rgb="FF000000"/>
            <rFont val="+mn-lt"/>
            <charset val="1"/>
          </rPr>
          <t xml:space="preserve">Personnel category:
</t>
        </r>
        <r>
          <rPr>
            <sz val="10"/>
            <color rgb="FF000000"/>
            <rFont val="+mn-lt"/>
            <charset val="1"/>
          </rPr>
          <t xml:space="preserve">
</t>
        </r>
        <r>
          <rPr>
            <sz val="10"/>
            <color rgb="FF000000"/>
            <rFont val="+mn-lt"/>
            <charset val="1"/>
          </rPr>
          <t xml:space="preserve">DROP-DOWN of the personnel category according to ZHdK specifications.
</t>
        </r>
      </text>
    </comment>
    <comment ref="D45" authorId="0" shapeId="0" xr:uid="{35B96AA4-5EC2-EB49-9E8F-BBF8D8A13131}">
      <text>
        <r>
          <rPr>
            <b/>
            <sz val="10"/>
            <color rgb="FF000000"/>
            <rFont val="+mn-lt"/>
            <charset val="1"/>
          </rPr>
          <t>Task</t>
        </r>
        <r>
          <rPr>
            <sz val="10"/>
            <color rgb="FF000000"/>
            <rFont val="+mn-lt"/>
            <charset val="1"/>
          </rPr>
          <t xml:space="preserve">:
</t>
        </r>
        <r>
          <rPr>
            <sz val="10"/>
            <color rgb="FF000000"/>
            <rFont val="+mn-lt"/>
            <charset val="1"/>
          </rPr>
          <t xml:space="preserve">
</t>
        </r>
        <r>
          <rPr>
            <sz val="10"/>
            <color rgb="FF000000"/>
            <rFont val="+mn-lt"/>
            <charset val="1"/>
          </rPr>
          <t xml:space="preserve">Role of the employee within the project
</t>
        </r>
      </text>
    </comment>
    <comment ref="E45" authorId="0" shapeId="0" xr:uid="{B3FF7DD8-002A-EE40-86BC-3FC93FCC5D96}">
      <text>
        <r>
          <rPr>
            <b/>
            <sz val="10"/>
            <color rgb="FF000000"/>
            <rFont val="+mn-lt"/>
            <charset val="1"/>
          </rPr>
          <t xml:space="preserve">Degree of employment: </t>
        </r>
        <r>
          <rPr>
            <sz val="10"/>
            <color rgb="FF000000"/>
            <rFont val="+mn-lt"/>
            <charset val="1"/>
          </rPr>
          <t>The "degree of employment" of the staff member in the project in %.</t>
        </r>
      </text>
    </comment>
    <comment ref="F45" authorId="0" shapeId="0" xr:uid="{F89CDB39-E3C5-5749-8A12-09B1629F398E}">
      <text>
        <r>
          <rPr>
            <b/>
            <sz val="10"/>
            <color rgb="FF000000"/>
            <rFont val="+mn-lt"/>
            <charset val="1"/>
          </rPr>
          <t>Months</t>
        </r>
        <r>
          <rPr>
            <sz val="10"/>
            <color rgb="FF000000"/>
            <rFont val="+mn-lt"/>
            <charset val="1"/>
          </rPr>
          <t xml:space="preserve">: The employment duration of the employee in months.
</t>
        </r>
      </text>
    </comment>
    <comment ref="G45" authorId="0" shapeId="0" xr:uid="{2D901838-CCD9-6C40-8C61-2855835007D8}">
      <text>
        <r>
          <rPr>
            <b/>
            <i/>
            <sz val="10"/>
            <color rgb="FF000000"/>
            <rFont val="+mn-lt"/>
            <charset val="1"/>
          </rPr>
          <t xml:space="preserve">Annual costs:
</t>
        </r>
        <r>
          <rPr>
            <b/>
            <sz val="10"/>
            <color rgb="FF000000"/>
            <rFont val="+mn-lt"/>
            <charset val="1"/>
          </rPr>
          <t xml:space="preserve">
</t>
        </r>
        <r>
          <rPr>
            <i/>
            <sz val="10"/>
            <color rgb="FF000000"/>
            <rFont val="+mn-lt"/>
            <charset val="1"/>
          </rPr>
          <t>white fields</t>
        </r>
        <r>
          <rPr>
            <sz val="10"/>
            <color rgb="FF000000"/>
            <rFont val="+mn-lt"/>
            <charset val="1"/>
          </rPr>
          <t xml:space="preserve">: The wage costs are automatically taken over according to the selected personnel category. 
</t>
        </r>
        <r>
          <rPr>
            <sz val="10"/>
            <color rgb="FF000000"/>
            <rFont val="+mn-lt"/>
            <charset val="1"/>
          </rPr>
          <t xml:space="preserve">
</t>
        </r>
        <r>
          <rPr>
            <i/>
            <sz val="10"/>
            <color rgb="FF000000"/>
            <rFont val="+mn-lt"/>
            <charset val="1"/>
          </rPr>
          <t>orange fields</t>
        </r>
        <r>
          <rPr>
            <sz val="10"/>
            <color rgb="FF000000"/>
            <rFont val="+mn-lt"/>
            <charset val="1"/>
          </rPr>
          <t xml:space="preserve">: The annual costs can be entered manually.
</t>
        </r>
      </text>
    </comment>
    <comment ref="H45" authorId="0" shapeId="0" xr:uid="{86F42BAD-F808-274C-8B14-CE44A493FEF3}">
      <text>
        <r>
          <rPr>
            <b/>
            <i/>
            <sz val="10"/>
            <color rgb="FF000000"/>
            <rFont val="+mn-lt"/>
            <charset val="1"/>
          </rPr>
          <t>Proportional project costs:</t>
        </r>
        <r>
          <rPr>
            <b/>
            <sz val="10"/>
            <color rgb="FF000000"/>
            <rFont val="+mn-lt"/>
            <charset val="1"/>
          </rPr>
          <t xml:space="preserve">
</t>
        </r>
        <r>
          <rPr>
            <sz val="10"/>
            <color rgb="FF000000"/>
            <rFont val="+mn-lt"/>
            <charset val="1"/>
          </rPr>
          <t>The annual costs in relation to the selected employment level and the number of months.</t>
        </r>
      </text>
    </comment>
    <comment ref="A59" authorId="0" shapeId="0" xr:uid="{E7B8C936-1BF2-EE44-9BDC-268133B62CF8}">
      <text>
        <r>
          <rPr>
            <b/>
            <i/>
            <sz val="10"/>
            <color rgb="FF000000"/>
            <rFont val="+mn-lt"/>
            <charset val="1"/>
          </rPr>
          <t>Personnel costs ZHdK:</t>
        </r>
        <r>
          <rPr>
            <sz val="10"/>
            <color rgb="FF000000"/>
            <rFont val="+mn-lt"/>
            <charset val="1"/>
          </rPr>
          <t xml:space="preserve"> 
</t>
        </r>
        <r>
          <rPr>
            <sz val="10"/>
            <color rgb="FF000000"/>
            <rFont val="+mn-lt"/>
            <charset val="1"/>
          </rPr>
          <t xml:space="preserve">
</t>
        </r>
        <r>
          <rPr>
            <b/>
            <sz val="10"/>
            <color rgb="FF000000"/>
            <rFont val="+mn-lt"/>
            <charset val="1"/>
          </rPr>
          <t>Person</t>
        </r>
        <r>
          <rPr>
            <sz val="10"/>
            <color rgb="FF000000"/>
            <rFont val="+mn-lt"/>
            <charset val="1"/>
          </rPr>
          <t xml:space="preserve">: Name of the employee. This information is not relevant for the DIZH and need not be filled in; however, it can serve as an aid for the applicant. 
</t>
        </r>
        <r>
          <rPr>
            <b/>
            <sz val="10"/>
            <color rgb="FF000000"/>
            <rFont val="+mn-lt"/>
            <charset val="1"/>
          </rPr>
          <t>Personnel category</t>
        </r>
        <r>
          <rPr>
            <sz val="10"/>
            <color rgb="FF000000"/>
            <rFont val="+mn-lt"/>
            <charset val="1"/>
          </rPr>
          <t xml:space="preserve">: DROP-DOWN of the personnel category according to ZHdK specifications. 
</t>
        </r>
        <r>
          <rPr>
            <b/>
            <sz val="10"/>
            <color rgb="FF000000"/>
            <rFont val="+mn-lt"/>
            <charset val="1"/>
          </rPr>
          <t>Task</t>
        </r>
        <r>
          <rPr>
            <sz val="10"/>
            <color rgb="FF000000"/>
            <rFont val="+mn-lt"/>
            <charset val="1"/>
          </rPr>
          <t xml:space="preserve">: Role within the project
</t>
        </r>
        <r>
          <rPr>
            <sz val="10"/>
            <color rgb="FF000000"/>
            <rFont val="+mn-lt"/>
            <charset val="1"/>
          </rPr>
          <t xml:space="preserve">Degree of employment: The "degree of employment" of the project staff member in %.
</t>
        </r>
        <r>
          <rPr>
            <b/>
            <sz val="10"/>
            <color rgb="FF000000"/>
            <rFont val="+mn-lt"/>
            <charset val="1"/>
          </rPr>
          <t>Months</t>
        </r>
        <r>
          <rPr>
            <sz val="10"/>
            <color rgb="FF000000"/>
            <rFont val="+mn-lt"/>
            <charset val="1"/>
          </rPr>
          <t xml:space="preserve">: Employee’s employment duration in months. 
</t>
        </r>
        <r>
          <rPr>
            <i/>
            <sz val="10"/>
            <color rgb="FF000000"/>
            <rFont val="+mn-lt"/>
            <charset val="1"/>
          </rPr>
          <t xml:space="preserve">
</t>
        </r>
        <r>
          <rPr>
            <i/>
            <sz val="10"/>
            <color rgb="FF000000"/>
            <rFont val="+mn-lt"/>
            <charset val="1"/>
          </rPr>
          <t>Annual costs:</t>
        </r>
        <r>
          <rPr>
            <sz val="10"/>
            <color rgb="FF000000"/>
            <rFont val="+mn-lt"/>
            <charset val="1"/>
          </rPr>
          <t xml:space="preserve"> 
</t>
        </r>
        <r>
          <rPr>
            <sz val="10"/>
            <color rgb="FF000000"/>
            <rFont val="+mn-lt"/>
            <charset val="1"/>
          </rPr>
          <t xml:space="preserve">White fields: The salary costs are entered automatically according to the selected personnel category.  
</t>
        </r>
        <r>
          <rPr>
            <sz val="10"/>
            <color rgb="FF000000"/>
            <rFont val="+mn-lt"/>
            <charset val="1"/>
          </rPr>
          <t xml:space="preserve">Orange fields: Annual costs can be entered manually.
</t>
        </r>
        <r>
          <rPr>
            <sz val="10"/>
            <color rgb="FF000000"/>
            <rFont val="+mn-lt"/>
            <charset val="1"/>
          </rPr>
          <t xml:space="preserve">
</t>
        </r>
        <r>
          <rPr>
            <i/>
            <sz val="10"/>
            <color rgb="FF000000"/>
            <rFont val="+mn-lt"/>
            <charset val="1"/>
          </rPr>
          <t>Proportional project costs:</t>
        </r>
        <r>
          <rPr>
            <sz val="10"/>
            <color rgb="FF000000"/>
            <rFont val="+mn-lt"/>
            <charset val="1"/>
          </rPr>
          <t xml:space="preserve"> The annual costs in relation to the selected employment level and the number of months. The total is transferred directly to "DIZH Innovationsprogramme Calc” .</t>
        </r>
      </text>
    </comment>
    <comment ref="B62" authorId="1" shapeId="0" xr:uid="{0916B73B-3199-D643-8922-21CDD676AB52}">
      <text>
        <r>
          <rPr>
            <sz val="10"/>
            <color rgb="FF000000"/>
            <rFont val="Calibri"/>
            <family val="2"/>
          </rPr>
          <t xml:space="preserve">Name of the employee. Is not relevant for DIZH and does not have to be filled in, but can serve as an aid for the applicant. 
</t>
        </r>
      </text>
    </comment>
    <comment ref="C62" authorId="0" shapeId="0" xr:uid="{79FCE07C-0E26-F046-8E1C-F711A45A9BE2}">
      <text>
        <r>
          <rPr>
            <b/>
            <sz val="10"/>
            <color rgb="FF000000"/>
            <rFont val="+mn-lt"/>
            <charset val="1"/>
          </rPr>
          <t xml:space="preserve">Personnel category:
</t>
        </r>
        <r>
          <rPr>
            <sz val="10"/>
            <color rgb="FF000000"/>
            <rFont val="+mn-lt"/>
            <charset val="1"/>
          </rPr>
          <t xml:space="preserve">
</t>
        </r>
        <r>
          <rPr>
            <sz val="10"/>
            <color rgb="FF000000"/>
            <rFont val="+mn-lt"/>
            <charset val="1"/>
          </rPr>
          <t xml:space="preserve">DROP-DOWN of the personnel category according to PHZH specifications.
</t>
        </r>
      </text>
    </comment>
    <comment ref="D62" authorId="0" shapeId="0" xr:uid="{9AA4096D-F835-874C-83EB-7DAE9FDB2DD1}">
      <text>
        <r>
          <rPr>
            <b/>
            <sz val="10"/>
            <color rgb="FF000000"/>
            <rFont val="+mn-lt"/>
            <charset val="1"/>
          </rPr>
          <t>Task</t>
        </r>
        <r>
          <rPr>
            <sz val="10"/>
            <color rgb="FF000000"/>
            <rFont val="+mn-lt"/>
            <charset val="1"/>
          </rPr>
          <t xml:space="preserve">:
</t>
        </r>
        <r>
          <rPr>
            <sz val="10"/>
            <color rgb="FF000000"/>
            <rFont val="+mn-lt"/>
            <charset val="1"/>
          </rPr>
          <t xml:space="preserve">
</t>
        </r>
        <r>
          <rPr>
            <sz val="10"/>
            <color rgb="FF000000"/>
            <rFont val="+mn-lt"/>
            <charset val="1"/>
          </rPr>
          <t xml:space="preserve">Role of the employee within the project
</t>
        </r>
      </text>
    </comment>
    <comment ref="E62" authorId="0" shapeId="0" xr:uid="{3775BB28-DD67-194B-893A-AE2551C83F9D}">
      <text>
        <r>
          <rPr>
            <b/>
            <sz val="10"/>
            <color rgb="FF000000"/>
            <rFont val="+mn-lt"/>
            <charset val="1"/>
          </rPr>
          <t xml:space="preserve">Degree of employment: </t>
        </r>
        <r>
          <rPr>
            <sz val="10"/>
            <color rgb="FF000000"/>
            <rFont val="+mn-lt"/>
            <charset val="1"/>
          </rPr>
          <t>The "degree of employment" of the staff member in the project in %.</t>
        </r>
      </text>
    </comment>
    <comment ref="F62" authorId="0" shapeId="0" xr:uid="{F5287D78-B2FF-3040-933D-B45A8DE70769}">
      <text>
        <r>
          <rPr>
            <b/>
            <sz val="10"/>
            <color rgb="FF000000"/>
            <rFont val="+mn-lt"/>
            <charset val="1"/>
          </rPr>
          <t>Months</t>
        </r>
        <r>
          <rPr>
            <sz val="10"/>
            <color rgb="FF000000"/>
            <rFont val="+mn-lt"/>
            <charset val="1"/>
          </rPr>
          <t xml:space="preserve">: The employment duration of the employee in months.
</t>
        </r>
      </text>
    </comment>
    <comment ref="G62" authorId="0" shapeId="0" xr:uid="{97A431E8-2147-3548-865C-66E4C16D8639}">
      <text>
        <r>
          <rPr>
            <b/>
            <i/>
            <sz val="10"/>
            <color rgb="FF000000"/>
            <rFont val="+mn-lt"/>
            <charset val="1"/>
          </rPr>
          <t xml:space="preserve">Annual costs:
</t>
        </r>
        <r>
          <rPr>
            <sz val="10"/>
            <color rgb="FF000000"/>
            <rFont val="+mn-lt"/>
            <charset val="1"/>
          </rPr>
          <t xml:space="preserve">
</t>
        </r>
        <r>
          <rPr>
            <sz val="10"/>
            <color rgb="FF000000"/>
            <rFont val="+mn-lt"/>
            <charset val="1"/>
          </rPr>
          <t xml:space="preserve">white fields: The salary costs are automatically taken over according to the selected personnel category. 
</t>
        </r>
        <r>
          <rPr>
            <sz val="10"/>
            <color rgb="FF000000"/>
            <rFont val="+mn-lt"/>
            <charset val="1"/>
          </rPr>
          <t xml:space="preserve">
</t>
        </r>
        <r>
          <rPr>
            <sz val="10"/>
            <color rgb="FF000000"/>
            <rFont val="+mn-lt"/>
            <charset val="1"/>
          </rPr>
          <t xml:space="preserve">The following hourly rates apply (and these are multiplied by 1'900 hrs):
</t>
        </r>
        <r>
          <rPr>
            <sz val="10"/>
            <color rgb="FF000000"/>
            <rFont val="+mn-lt"/>
            <charset val="1"/>
          </rPr>
          <t xml:space="preserve">
</t>
        </r>
        <r>
          <rPr>
            <sz val="10"/>
            <color rgb="FF000000"/>
            <rFont val="+mn-lt"/>
            <charset val="1"/>
          </rPr>
          <t xml:space="preserve">Prof.: 90 CHF
</t>
        </r>
        <r>
          <rPr>
            <sz val="10"/>
            <color rgb="FF000000"/>
            <rFont val="+mn-lt"/>
            <charset val="1"/>
          </rPr>
          <t xml:space="preserve">Lect.: 90 CHF
</t>
        </r>
        <r>
          <rPr>
            <sz val="10"/>
            <color rgb="FF000000"/>
            <rFont val="+mn-lt"/>
            <charset val="1"/>
          </rPr>
          <t xml:space="preserve">Assistant lecturer: 70 CHF
</t>
        </r>
        <r>
          <rPr>
            <sz val="10"/>
            <color rgb="FF000000"/>
            <rFont val="+mn-lt"/>
            <charset val="1"/>
          </rPr>
          <t xml:space="preserve">Scientific assistants: 40 CHF
</t>
        </r>
        <r>
          <rPr>
            <sz val="10"/>
            <color rgb="FF000000"/>
            <rFont val="+mn-lt"/>
            <charset val="1"/>
          </rPr>
          <t xml:space="preserve">ATP (undifferentiated): 55 CHF
</t>
        </r>
        <r>
          <rPr>
            <sz val="10"/>
            <color rgb="FF000000"/>
            <rFont val="+mn-lt"/>
            <charset val="1"/>
          </rPr>
          <t xml:space="preserve"> 
</t>
        </r>
        <r>
          <rPr>
            <sz val="10"/>
            <color rgb="FF000000"/>
            <rFont val="+mn-lt"/>
            <charset val="1"/>
          </rPr>
          <t xml:space="preserve">orange fields: Annual costs can be entered manually.
</t>
        </r>
      </text>
    </comment>
    <comment ref="H62" authorId="0" shapeId="0" xr:uid="{63AC6D66-B581-1640-92A0-95EA7315D323}">
      <text>
        <r>
          <rPr>
            <b/>
            <i/>
            <sz val="10"/>
            <color rgb="FF000000"/>
            <rFont val="+mn-lt"/>
            <charset val="1"/>
          </rPr>
          <t>Proportional project costs:</t>
        </r>
        <r>
          <rPr>
            <b/>
            <sz val="10"/>
            <color rgb="FF000000"/>
            <rFont val="+mn-lt"/>
            <charset val="1"/>
          </rPr>
          <t xml:space="preserve">
</t>
        </r>
        <r>
          <rPr>
            <sz val="10"/>
            <color rgb="FF000000"/>
            <rFont val="+mn-lt"/>
            <charset val="1"/>
          </rPr>
          <t>The annual costs in relation to the selected employment level and the number of months.</t>
        </r>
      </text>
    </comment>
    <comment ref="A76" authorId="0" shapeId="0" xr:uid="{5BE85917-8680-CB4A-854F-F38CED0BBC98}">
      <text>
        <r>
          <rPr>
            <b/>
            <i/>
            <sz val="10"/>
            <color rgb="FF000000"/>
            <rFont val="Calibri"/>
            <family val="2"/>
          </rPr>
          <t>Personnel costs PHZH:</t>
        </r>
        <r>
          <rPr>
            <sz val="10"/>
            <color rgb="FF000000"/>
            <rFont val="Calibri"/>
            <family val="2"/>
          </rPr>
          <t xml:space="preserve"> 
</t>
        </r>
        <r>
          <rPr>
            <sz val="10"/>
            <color rgb="FF000000"/>
            <rFont val="Calibri"/>
            <family val="2"/>
          </rPr>
          <t xml:space="preserve">
</t>
        </r>
        <r>
          <rPr>
            <b/>
            <sz val="10"/>
            <color rgb="FF000000"/>
            <rFont val="Calibri"/>
            <family val="2"/>
          </rPr>
          <t>Person:</t>
        </r>
        <r>
          <rPr>
            <sz val="10"/>
            <color rgb="FF000000"/>
            <rFont val="Calibri"/>
            <family val="2"/>
          </rPr>
          <t xml:space="preserve"> Name of the employee. This information is not relevant for the DIZH and need not be filled </t>
        </r>
        <r>
          <rPr>
            <b/>
            <sz val="10"/>
            <color rgb="FF000000"/>
            <rFont val="Calibri"/>
            <family val="2"/>
          </rPr>
          <t xml:space="preserve">in; however, it can serve as an aid for the applicant.  
</t>
        </r>
        <r>
          <rPr>
            <b/>
            <sz val="10"/>
            <color rgb="FF000000"/>
            <rFont val="Calibri"/>
            <family val="2"/>
          </rPr>
          <t xml:space="preserve">
</t>
        </r>
        <r>
          <rPr>
            <b/>
            <sz val="10"/>
            <color rgb="FF000000"/>
            <rFont val="Calibri"/>
            <family val="2"/>
          </rPr>
          <t xml:space="preserve">Personnel category: </t>
        </r>
        <r>
          <rPr>
            <sz val="10"/>
            <color rgb="FF000000"/>
            <rFont val="Calibri"/>
            <family val="2"/>
          </rPr>
          <t xml:space="preserve">DROP-DOWN of the personnel category, according to PHZH specifications.
</t>
        </r>
        <r>
          <rPr>
            <b/>
            <sz val="10"/>
            <color rgb="FF000000"/>
            <rFont val="Calibri"/>
            <family val="2"/>
          </rPr>
          <t>Task</t>
        </r>
        <r>
          <rPr>
            <sz val="10"/>
            <color rgb="FF000000"/>
            <rFont val="Calibri"/>
            <family val="2"/>
          </rPr>
          <t xml:space="preserve">: Role within the project 
</t>
        </r>
        <r>
          <rPr>
            <b/>
            <sz val="10"/>
            <color rgb="FF000000"/>
            <rFont val="Calibri"/>
            <family val="2"/>
          </rPr>
          <t>Degree of employment</t>
        </r>
        <r>
          <rPr>
            <sz val="10"/>
            <color rgb="FF000000"/>
            <rFont val="Calibri"/>
            <family val="2"/>
          </rPr>
          <t xml:space="preserve">: The "degree of employment" of the project staff member in %. 
</t>
        </r>
        <r>
          <rPr>
            <b/>
            <sz val="10"/>
            <color rgb="FF000000"/>
            <rFont val="Calibri"/>
            <family val="2"/>
          </rPr>
          <t>Months</t>
        </r>
        <r>
          <rPr>
            <sz val="10"/>
            <color rgb="FF000000"/>
            <rFont val="Calibri"/>
            <family val="2"/>
          </rPr>
          <t xml:space="preserve">: Employee’s employment duration in months. 
</t>
        </r>
        <r>
          <rPr>
            <b/>
            <sz val="10"/>
            <color rgb="FF000000"/>
            <rFont val="Calibri"/>
            <family val="2"/>
          </rPr>
          <t xml:space="preserve">
</t>
        </r>
        <r>
          <rPr>
            <b/>
            <sz val="10"/>
            <color rgb="FF000000"/>
            <rFont val="Calibri"/>
            <family val="2"/>
          </rPr>
          <t xml:space="preserve">Annual costs: 
</t>
        </r>
        <r>
          <rPr>
            <i/>
            <sz val="10"/>
            <color rgb="FF000000"/>
            <rFont val="Calibri"/>
            <family val="2"/>
          </rPr>
          <t xml:space="preserve">White fields: </t>
        </r>
        <r>
          <rPr>
            <sz val="10"/>
            <color rgb="FF000000"/>
            <rFont val="Calibri"/>
            <family val="2"/>
          </rPr>
          <t xml:space="preserve">The salary costs are entered automatically according to the selected personnel category.  The following hourly rates apply (and multiplied by 1'900 hrs):
</t>
        </r>
        <r>
          <rPr>
            <sz val="10"/>
            <color rgb="FF000000"/>
            <rFont val="Calibri"/>
            <family val="2"/>
          </rPr>
          <t xml:space="preserve">
</t>
        </r>
        <r>
          <rPr>
            <i/>
            <sz val="10"/>
            <color rgb="FF000000"/>
            <rFont val="Calibri"/>
            <family val="2"/>
          </rPr>
          <t>Orange fields</t>
        </r>
        <r>
          <rPr>
            <sz val="10"/>
            <color rgb="FF000000"/>
            <rFont val="Calibri"/>
            <family val="2"/>
          </rPr>
          <t xml:space="preserve">: Annual costs can be entered manually. 
</t>
        </r>
        <r>
          <rPr>
            <b/>
            <sz val="10"/>
            <color rgb="FF000000"/>
            <rFont val="Calibri"/>
            <family val="2"/>
          </rPr>
          <t xml:space="preserve">
</t>
        </r>
        <r>
          <rPr>
            <b/>
            <sz val="10"/>
            <color rgb="FF000000"/>
            <rFont val="Calibri"/>
            <family val="2"/>
          </rPr>
          <t xml:space="preserve">Proportional project costs: 
</t>
        </r>
        <r>
          <rPr>
            <sz val="10"/>
            <color rgb="FF000000"/>
            <rFont val="Calibri"/>
            <family val="2"/>
          </rPr>
          <t xml:space="preserve">The annual costs in relation to the selected employment level and number of months.  The total is transferred directly to "DIZH Innovationsprogramme Calc".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0619950A-9377-6744-9ADB-F39EBF089F43}">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5677562-8596-8F44-8F62-C75BDEC78263}">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41EA2E5F-6637-0D4A-8E90-B1030585BA8D}">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2" authorId="0" shapeId="0" xr:uid="{59A45BF4-FEBA-C14D-A299-6A0678CB6DA3}">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K6" authorId="0" shapeId="0" xr:uid="{624D069F-8A20-1C45-A853-190F301E0B78}">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0" shapeId="0" xr:uid="{F5C18289-0D6E-D149-B07C-6C6B78C9000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0" shapeId="0" xr:uid="{7B6265DF-CACB-694D-9BF1-51EFB5154E73}">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0" shapeId="0" xr:uid="{48BC04A1-2E64-5649-B0F8-DC9F16FD0162}">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sharedStrings.xml><?xml version="1.0" encoding="utf-8"?>
<sst xmlns="http://schemas.openxmlformats.org/spreadsheetml/2006/main" count="1070" uniqueCount="615">
  <si>
    <t>WEGLEITUNG FÜR DIZH KALKULATION</t>
  </si>
  <si>
    <t>Themen</t>
  </si>
  <si>
    <t>Erläuterungen</t>
  </si>
  <si>
    <t>Projekt-Bezeichnung</t>
  </si>
  <si>
    <t>Personalkosten</t>
  </si>
  <si>
    <t>Sachkosten</t>
  </si>
  <si>
    <t>Subcontracting</t>
  </si>
  <si>
    <t>Praxispartner</t>
  </si>
  <si>
    <t>Geräte / Anlagen / Infrastruktur</t>
  </si>
  <si>
    <t>Kalkulation Overhead</t>
  </si>
  <si>
    <t>Infos zu Projekt-Finanzierung</t>
  </si>
  <si>
    <t>ERLÄUTERUNGEN ZU DIESER WEGLEITUNG:</t>
  </si>
  <si>
    <t>Diese Wegleitung dient dazu, dem*r Antragsteller*in die geltenden Regeln sowie wichtige Erläuterungen für jeden Abschnitt darzulegen.</t>
  </si>
  <si>
    <t>Die Excel-Kalkulation muss zwingend ausgefüllt werden, damit das Projekt-Budget einheitlich mit den gülten Voraussetzungen kalkuliert wird.</t>
  </si>
  <si>
    <t>Für jede beteiligte Hochschule gibt es separate Spalten: UZH: Spalte E; ZHAW: Spalte H; ZHdK: Spalte K; PHZH: Spalte N.</t>
  </si>
  <si>
    <t>Diese Spaltentrennung ist erforderlich, damit die Finanzierung pro Hochschule separat ersichtlich ist.</t>
  </si>
  <si>
    <t>Sofern es Sinn macht, kann sich eine Zeile auf mehrere Hochschulen beziehen.</t>
  </si>
  <si>
    <t>Das Blatt wurde gesperrt und mit einem Passwort geschützt. Orange markierte Zellen können hingegen ausgefüllt werden.</t>
  </si>
  <si>
    <t>HINWEIS: Alle hier notierten Erklärungen und Erläuterungen sind in der Kalkulation (Zellen mit rotem Dreieck) als Notiz hinterlegt.</t>
  </si>
  <si>
    <t>PROJEKT-BEZEICHNUNG</t>
  </si>
  <si>
    <t xml:space="preserve">In den Zellen 1A - 4A müssen Angaben zum Projekt gemacht werden. </t>
  </si>
  <si>
    <t>Zelle 1A:</t>
  </si>
  <si>
    <t>Zelle 2A:</t>
  </si>
  <si>
    <t>Antragsteller*in (Name, HS)</t>
  </si>
  <si>
    <t>Zelle 3A:</t>
  </si>
  <si>
    <t>beteiligte Hochschulen</t>
  </si>
  <si>
    <t>Zelle 4A:</t>
  </si>
  <si>
    <t>Laufzeit</t>
  </si>
  <si>
    <t>KALKULATION PERSONALKOSTEN:</t>
  </si>
  <si>
    <t>es gibt zwei Möglichkeiten die Personalkosten zu ermitteln:</t>
  </si>
  <si>
    <t>1) separates Blatt "Personalkosten"</t>
  </si>
  <si>
    <t>Pro Hochschule gibt es ein Kalkulationsfenster mit 12 Zeilen. In den ersten 6 Zeilen sind fixe Standard-Kostensätze hinterlegt. Die letzten 6 Zeilen können beliebig überschrieben werden.</t>
  </si>
  <si>
    <t>Da jede Hochschule unterschiedliche Vorgehensweise kennt, ihre Personalkosten zu kalkulieren, gibt es pro Hochschule eine separte Erläuterung.</t>
  </si>
  <si>
    <t>Personalkosten PHZH:</t>
  </si>
  <si>
    <t>Person: Name des Mitarbeiters. Ist für DIZH nicht relevant und muss nicht zwingend ausgefüllt werden, kann aber für den Antragsteller als Hilfe dienen.</t>
  </si>
  <si>
    <t>Personal-Kategorie: DROP-DOWN der Personalkategorie gemäss Vorgaben PHZH.</t>
  </si>
  <si>
    <t>Aufgabe: Rolle innerhalb des Projektes</t>
  </si>
  <si>
    <t>Besch-Grad: Der "Beschäftigungs-Grad" des Mitarbeiters im Projekt in %.</t>
  </si>
  <si>
    <t>Monate: Die Beschäftigungs-Dauer des Mitarbeiters in Monaten.</t>
  </si>
  <si>
    <t>Jahreskosten:</t>
  </si>
  <si>
    <t>weisse Felder: Die Lohnkosten werden gemäss gewählter Personal-Kategorie automatisch übernommen.</t>
  </si>
  <si>
    <t>Es gelten folgende Stunden-Sätze (und diese werden mit 1'900 Std multipliziert):</t>
  </si>
  <si>
    <t>Prof.: 90 CHF</t>
  </si>
  <si>
    <t>Doz.: 90 CHF</t>
  </si>
  <si>
    <t>Wima: 70 CHF</t>
  </si>
  <si>
    <t>Wiss. Assistierende: 40 CHF</t>
  </si>
  <si>
    <t>ATP (undifferenziert): 55 CHF</t>
  </si>
  <si>
    <t xml:space="preserve">orange Felder: Die Jahreskosten können manuell eingegeben werden. </t>
  </si>
  <si>
    <t>anteilmässige Projektkosten:</t>
  </si>
  <si>
    <t>Die Jahreskosten im Verhältnis des ausgewählten Beschäftigungs-Grades und der Anzahl Monate.</t>
  </si>
  <si>
    <t>Das Total wird direkt ins "DIZH Innovationsprogramm Kalk" übernommen (Zeilen 8 bis 11).</t>
  </si>
  <si>
    <t>Personalkosten ZHdK:</t>
  </si>
  <si>
    <t>Personal-Kategorie: DROP-DOWN der Personalkategorie gemäss Vorgaben ZHdK.</t>
  </si>
  <si>
    <t>Personalkosten ZHAW:</t>
  </si>
  <si>
    <t>Personal-Kategorie: DROP-DOWN der Personalkategorie gemäss Vorgaben ZHAW.</t>
  </si>
  <si>
    <t>Aufgabe: Rolle innerhalb des Projektes.</t>
  </si>
  <si>
    <t xml:space="preserve">Std: Stunden des Mitarbeiters für das Projekt (z.B. gemäss Projektplan) </t>
  </si>
  <si>
    <t>Std-Satz:</t>
  </si>
  <si>
    <r>
      <t xml:space="preserve">weisse Felder: interne Kostensätze gemäss gewählter Personal-Kategorie. </t>
    </r>
    <r>
      <rPr>
        <sz val="12"/>
        <color theme="1"/>
        <rFont val="Helvetica"/>
        <family val="2"/>
      </rPr>
      <t>=&gt; Lohnintervall, in dem erfahrungsgemäss die grösste Anzahl von Mitarbeitenden zu finden ist.</t>
    </r>
  </si>
  <si>
    <t>orange Felder: Kostensatz kann selber eingefügt werden.</t>
  </si>
  <si>
    <t>Die Anzahl Stunden multipliziert mit dem internen Stunden-Satz.</t>
  </si>
  <si>
    <t>Personalkosten UZH:</t>
  </si>
  <si>
    <t>Personal-Kategorie: DROP-DOWN der Personalkategorie gemäss Vorgaben UZH</t>
  </si>
  <si>
    <t>Für UZH Personal stehen nur drei Kategorien als "Drop Down" zur Auswahl:</t>
  </si>
  <si>
    <t>1) Hilfassistenzen ohne Bachelor:</t>
  </si>
  <si>
    <t>Lohnklasse 10. Lohnstufen 03-11. Ergibt Mittelwert von CHF 77'401 für einen Jahreslohn mit 100% Pensum (inkl. 18 % Sozialleistungen).</t>
  </si>
  <si>
    <t>2) Hilfassistenzen mit Bachelor:</t>
  </si>
  <si>
    <t>Lohnklasse 10. Lohnstufen 03-11. Ergibt Mittelwert von CHF 89'656 für einen Jahreslohn mit 100% Pensum (inkl. 18 % Sozialleistungen).</t>
  </si>
  <si>
    <t>3) Doktoranden:</t>
  </si>
  <si>
    <t>Gem. UZH Einreihungsrichtlinien: 60% Pensum. Ergibt folgende Jahreslöhne (inkl. 18 % Sozialleistungen):</t>
  </si>
  <si>
    <t>Doktorierende 1. Jahr (idR 60% Pensum) -&gt; CHF 92'512</t>
  </si>
  <si>
    <t>Doktorierende 2. Jahr (idR 60% Pensum) -&gt; CHF 95'462</t>
  </si>
  <si>
    <t>Doktorierende 3. u. 4. Jahr (idR 60% Pensum) -&gt; CHF 98'412</t>
  </si>
  <si>
    <t>--&gt; somit ist bei einem gewählten Beschäftigungsgrad von 100% das Pensum von 60% die Basis.</t>
  </si>
  <si>
    <t>4) Post-Docs:</t>
  </si>
  <si>
    <t>Lohnklasse 18 mit Lohnstufe 03. Ergibt einen Jahreslohn (inkl. 18 % Sozialleistungen) von CHF 113'263 mit 100% Pensum.</t>
  </si>
  <si>
    <t>alle anderen Personalkategorien können manuell in den dafür vorgesehenen Zeilen eingegeben werden.</t>
  </si>
  <si>
    <t>2) Eingabe Personalkosten manuell direkt im Blatt "DIZH Innovationspgrogramm Kalk"</t>
  </si>
  <si>
    <t>Die Personalkosten können auch manuell eingebeben werden in den Zeilen 12 bis 15 (unbedigt die Kosten in die jeweilige Spalte der betroffenen Hochschule eingeben).</t>
  </si>
  <si>
    <t>Damit die Kosten nachvollziehbar sind, können in den Kommentarspalten Details angegeben werden.</t>
  </si>
  <si>
    <t>VORGABEN FÜR ANRECHENBARE SACHKOSTEN</t>
  </si>
  <si>
    <t>Erläuterungen:</t>
  </si>
  <si>
    <t>Alle Felder in Spalte A (Zeilen 18 bis 28) können beliebig überschrieben und bezeichnet werden. Bitte möglichst genaue und gut nachvollziehbare Bezeichnungen angeben.</t>
  </si>
  <si>
    <t>Beispiele:</t>
  </si>
  <si>
    <t>Spesen: z.B. Reisekosten für Konferenzbesuche, Kosten für Einladen von Referenten an Workshops, Kosten für Catering oder andere Verpflegung etc.</t>
  </si>
  <si>
    <t>Open Access Kosten, Mietkosten, Versicherungen, Werbe-Kosten, Druckkosten etc.</t>
  </si>
  <si>
    <r>
      <t>Grundsatz</t>
    </r>
    <r>
      <rPr>
        <sz val="12"/>
        <color rgb="FF000000"/>
        <rFont val="Helvetica"/>
        <family val="2"/>
      </rPr>
      <t>:</t>
    </r>
  </si>
  <si>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</si>
  <si>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</si>
  <si>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</si>
  <si>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4) Keine Reserveposten aufbauen!</t>
  </si>
  <si>
    <t>VORGABEN FÜR SUBCONTRACTING</t>
  </si>
  <si>
    <t>Ausgaben für "Subcontracting"-Aufträge müssen von den Sachkosten getrennt werden.</t>
  </si>
  <si>
    <t>Ein Subcontractor ist typischerweise eine externe Firma die für das DIZH Projekt eine Arbeit erledigt, die nicht Hochschul-intern erbracht werden kann.</t>
  </si>
  <si>
    <t>Programmierungen, Beratungen, Erstellen Web-Auftritt, Event-Agenturen etc.</t>
  </si>
  <si>
    <t>1) Höchstens 20% der Gesamtprojektkosten oder maximal 100 TCHF.</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</si>
  <si>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</si>
  <si>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</si>
  <si>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weiter zu beachten:</t>
  </si>
  <si>
    <t>- Sofern aus dem Subcontracting ein immaterieller Wert (z.B. Software) entsteht, kann dies unter Umständen zu einem Investitionsbedarf führen.</t>
  </si>
  <si>
    <t>- Ob ein immaterieller Wert entsteht, hängt von verschiedenen Faktoren ab und muss die Finanzabteilung der jeweiligen Hochschule klären.</t>
  </si>
  <si>
    <t>VORGABEN FÜR PRAXISPARTNER</t>
  </si>
  <si>
    <t>Bei vielen "Calls" wird eine Vernetzung von DIZH-Partnerhochschulen mit gesellschaftlichen Akteur*innen (Praxispartner) gefordert.</t>
  </si>
  <si>
    <t>Daher ist es wichtig, den monetären Wert dieser Zusammenarbeit mit dem externen Praxispartner in den dafür vorgesehenen Zeilen anzugeben.</t>
  </si>
  <si>
    <t>Betreffend der Finanzierung gibt es momentan keine geltende Regelung und daher können diese Beträge nicht für die DIZH Gelder berücksichtigt werden.</t>
  </si>
  <si>
    <t>Das heisst die Hochschulen dürfen im Moment die "In-Kind Leistungen" der Praxispartner im Rahmen des DIZH Finanzreportings nicht inkludieren.</t>
  </si>
  <si>
    <t>Folglich wird im Blatt "DIZH Innovationsprogramm Kalk" der ermittelte Wert der Leistungen der involvierten Praxispartner vom Total der direkten Projektkosten subtrahiert.</t>
  </si>
  <si>
    <t>GERÄTE / ANLAGEN / INFRASTRUKTUR</t>
  </si>
  <si>
    <t>Beschaffungen von Geräten, Anlagen und Infrastrukturen welche für das Projekt unabdingbar sind und einen Nutzen von mindestens einem Jahr aufweisen.</t>
  </si>
  <si>
    <t xml:space="preserve">Schwellenwerte: </t>
  </si>
  <si>
    <t>UZH: 10 TCHF</t>
  </si>
  <si>
    <t>PHZH, ZHAW, ZHdK: 50 TCHF</t>
  </si>
  <si>
    <t>Anschaffungen welche diese Schwellenwerte übersteigen, müssen Hochschul-intern beschafft werden und können nicht mit DIZH Geldern finanziert werden.</t>
  </si>
  <si>
    <t>Hingegen dürfen Anschaffungen von Geräten &amp; Anlagen unterhalb dieses Schwellenwertes für den DIZH Kredit angegeben werden.</t>
  </si>
  <si>
    <t>Ausgaben für Miete von Geräten müssen ebenfalls angegeben werden.</t>
  </si>
  <si>
    <r>
      <rPr>
        <i/>
        <sz val="12"/>
        <color rgb="FF000000"/>
        <rFont val="Helvetica"/>
        <family val="2"/>
      </rPr>
      <t>Beispiele</t>
    </r>
    <r>
      <rPr>
        <sz val="12"/>
        <color rgb="FF000000"/>
        <rFont val="Helvetica"/>
        <family val="2"/>
      </rPr>
      <t>:</t>
    </r>
  </si>
  <si>
    <t>Laborgeräte, Maschinen, Instrumente, Werkzeuge, Hardware (inkl. Betriebssoftware), Drucker, Fahrzeuge, Mobiliar, Software, Lizenzen, Patente etc.</t>
  </si>
  <si>
    <t>Praxisnahe Beispiele für UZH:</t>
  </si>
  <si>
    <t>Beschaffung von "Oculus Quest" Umgebung: 8 TCHF. Kann durch DIZH Gelder finanziert werden.</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</si>
  <si>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</si>
  <si>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</si>
  <si>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</si>
  <si>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</si>
  <si>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</si>
  <si>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</si>
  <si>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</si>
  <si>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TIPP: Wenn Anlagen für ein Projekt benötigt werden, sollte vorgängig intern geklärt werden, ob die Anlage bereits Hochschul-intern verfügbar ist.</t>
  </si>
  <si>
    <t>KALKULATION OVERHEAD</t>
  </si>
  <si>
    <t>Der Overhead beträgt immer 20% der Gesamtprojektkosten!</t>
  </si>
  <si>
    <t>Die Kalkulation des Overheads ist bereits in der Kalkulation fest integriert.</t>
  </si>
  <si>
    <t>Erläuterung:</t>
  </si>
  <si>
    <t>kalkulierte Projektkosten: 80%</t>
  </si>
  <si>
    <t>+ Overhead: 20%</t>
  </si>
  <si>
    <t>= GESAMTPROJEKTKOSTEN: 100%</t>
  </si>
  <si>
    <t>INFOS ZU PROJEKT-FINANZIERUNG (ab Zeile 55)</t>
  </si>
  <si>
    <t>Finanzierungsnachweise der Gesamt-Projektkosten: Aufgeteilt auf DIZH Sonderkredit und einzubringende Eigenleistungen der Hochschulen (erforderliches Matching Fund).</t>
  </si>
  <si>
    <t>Vorgabe für den DIZH Sonderkredit:</t>
  </si>
  <si>
    <r>
      <t xml:space="preserve">1) </t>
    </r>
    <r>
      <rPr>
        <sz val="12"/>
        <color theme="1"/>
        <rFont val="Helvetica"/>
        <family val="2"/>
      </rPr>
      <t xml:space="preserve">Beantragte DIZH Gelder müssen mit mindestens 50% Eigenleistungs-Anteil gedeckt sein </t>
    </r>
    <r>
      <rPr>
        <sz val="12"/>
        <color rgb="FF000000"/>
        <rFont val="Helvetica"/>
        <family val="2"/>
      </rPr>
      <t>(siehe Auszug aus Konzept).</t>
    </r>
  </si>
  <si>
    <t>Einzubringende Eigenleistungen:</t>
  </si>
  <si>
    <t>Auflösung von Reserven</t>
  </si>
  <si>
    <t>Die Auflösung von Reserven steht für das Innovationsprogramm nicht zur Verfügung.</t>
  </si>
  <si>
    <t>Umschichtung aus bestehenden Erträgen</t>
  </si>
  <si>
    <t>a) Cash-Leistungen (verfügbares Geld um bestimmte Ausgaben tätigen zu können): </t>
  </si>
  <si>
    <t>-</t>
  </si>
  <si>
    <t>Freie universitäre Mittel des Lehrstuhls bzw. des Instituts (no earmarked funds) als Cash</t>
  </si>
  <si>
    <t>b) in-kind-Leistungen (eine bereits laufende Anstellung die möglicherweise auf das Projeke umgebucht werden kann): </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</si>
  <si>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</si>
  <si>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</si>
  <si>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</si>
  <si>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</si>
  <si>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Eingeworbene/einzuwerbende Drittmittel</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</si>
  <si>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</si>
  <si>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</si>
  <si>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</si>
  <si>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Drittmittel, die von Projektpartnern (z.B. Cashbeiträge von Praxispartnern) zur Verfügung gestellt werden und auf einem Drittmittelkonto landen.</t>
  </si>
  <si>
    <t>Drittmittel, bei denen der Geldgeber einer Umwidmung zugestimmt hat.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</si>
  <si>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</si>
  <si>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</si>
  <si>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Monetarisiert durch jeweiligen Stundenansatz, wird vom jeweiligen Vorgesetzten bestätigt.</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</si>
  <si>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</si>
  <si>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</si>
  <si>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 xml:space="preserve">Für ZHAW-Finanzierungsanteile gilt: Es sind mind. 6.6% der Gesamtkosten an eingeworbenen Drittmitteln nachzuweisen.  </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</si>
  <si>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</si>
  <si>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</si>
  <si>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</si>
  <si>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</si>
  <si>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DIZH CALCULATION GUIDE</t>
  </si>
  <si>
    <t>Topics</t>
  </si>
  <si>
    <t>Explanation</t>
  </si>
  <si>
    <t>Project name</t>
  </si>
  <si>
    <t>Personnel costs</t>
  </si>
  <si>
    <t>Material costs</t>
  </si>
  <si>
    <t>Practice partner</t>
  </si>
  <si>
    <t>Equipment/facilities/infrastructure</t>
  </si>
  <si>
    <t>Calculating overhead</t>
  </si>
  <si>
    <t>Information on project financing</t>
  </si>
  <si>
    <t>EXPLANATION OF THIS GUIDE</t>
  </si>
  <si>
    <t>PROJECT NAME</t>
  </si>
  <si>
    <t>cell 1A:</t>
  </si>
  <si>
    <t>Project description</t>
  </si>
  <si>
    <t>cell 1E:</t>
  </si>
  <si>
    <t>Planned start date</t>
  </si>
  <si>
    <t>cell 2A:</t>
  </si>
  <si>
    <t>Applicant (name, HS)</t>
  </si>
  <si>
    <t>cell 2E:</t>
  </si>
  <si>
    <t>duration in months</t>
  </si>
  <si>
    <t>cell 3A:</t>
  </si>
  <si>
    <t>Participating universities</t>
  </si>
  <si>
    <t>CALCULATION OF PERSONNEL COSTS</t>
  </si>
  <si>
    <t>Personnel costs UZH:</t>
  </si>
  <si>
    <t>Personnel category: DROP-DOWN of the personnel category according to UZH specifications.</t>
  </si>
  <si>
    <t>For UZH staff, only three categories are available on the DROP-DOWN menu:</t>
  </si>
  <si>
    <t xml:space="preserve">1) Auxiliary assistants </t>
  </si>
  <si>
    <t>Auxiliary assistants without bachelor’s degree:</t>
  </si>
  <si>
    <t>Auxiliary assistants with bachelor’s degree:</t>
  </si>
  <si>
    <t>2) PhD students:</t>
  </si>
  <si>
    <t>Task: Role within the project</t>
  </si>
  <si>
    <t xml:space="preserve">Degree of employment: The "degree of employment" of the project employee in %. </t>
  </si>
  <si>
    <t>Months: Employee’s employment duration in months.</t>
  </si>
  <si>
    <t>Annual costs:</t>
  </si>
  <si>
    <t>Orange fields: The annual costs can be entered manually.</t>
  </si>
  <si>
    <t>Proportional project costs:</t>
  </si>
  <si>
    <t>The annual costs in relation to the selected employment level and the number of months.</t>
  </si>
  <si>
    <t>The total is transferred directly to "DIZH Budget Calculation” (lines 8 to 11).</t>
  </si>
  <si>
    <t>Personnel costs ZHAW:</t>
  </si>
  <si>
    <t>Personnel category: DROP-DOWN of the personnel category according to ZHAW specifications.</t>
  </si>
  <si>
    <t>Task: Role within the project.</t>
  </si>
  <si>
    <t>Hrs: Hours devoted to the project by the staff member (e.g., according to the project plan).</t>
  </si>
  <si>
    <t>Hrs rate:</t>
  </si>
  <si>
    <t>The number of hours multiplied by the internal hourly rate.</t>
  </si>
  <si>
    <t>Personnel costs ZHdK:</t>
  </si>
  <si>
    <t>Personnel category: DROP-DOWN of the personnel category according to ZHdK specifications.</t>
  </si>
  <si>
    <t>Degree of employment: The "degree of employment" of the project staff member in %.</t>
  </si>
  <si>
    <t xml:space="preserve">White fields: The salary costs are entered automatically according to the selected personnel category. </t>
  </si>
  <si>
    <t>Orange fields: Annual costs can be entered manually.</t>
  </si>
  <si>
    <t>Personnel costs PHZH:</t>
  </si>
  <si>
    <t>Personnel category: DROP-DOWN of the personnel category, according to PHZH specifications.</t>
  </si>
  <si>
    <t>The following hourly rates apply (and multiplied by 1'900 hrs):</t>
  </si>
  <si>
    <t>Lect.: 90 CHF</t>
  </si>
  <si>
    <t>Assistant lecturer: 70 CHF</t>
  </si>
  <si>
    <t>Scientific assistants: 40 CHF</t>
  </si>
  <si>
    <t xml:space="preserve">The annual costs in relation to the selected employment level and number of months. </t>
  </si>
  <si>
    <t>SPECIFICATIONS FOR ALLOWABLE MATERIAL COSTS</t>
  </si>
  <si>
    <t>Explanation:</t>
  </si>
  <si>
    <t>Examples:</t>
  </si>
  <si>
    <t>Open Access costs, rental costs, insurance, advertising costs, printing costs, and so on.</t>
  </si>
  <si>
    <t>Principle:</t>
  </si>
  <si>
    <t>1) There are no thresholds for chargeable material costs.</t>
  </si>
  <si>
    <t>3) Only state costs that are explicable should be included.</t>
  </si>
  <si>
    <t>4) Do not build up reserve items!</t>
  </si>
  <si>
    <t>REQUIREMENTS FOR SUBCONTRACTING</t>
  </si>
  <si>
    <t>“Subcontracting” expenditures must remain separate from material costs.</t>
  </si>
  <si>
    <t>A subcontractor is typically an external company that performs work for the DIZH project that cannot be done in-house by the university.</t>
  </si>
  <si>
    <t>Programming, consulting, creating a web presence, event planning, and so forth.</t>
  </si>
  <si>
    <t>1) Maximized at 20% of the total project costs or 100 TCHF.</t>
  </si>
  <si>
    <t>3) Costs can only be included if they were approved as part of the application and are indispensable for the realisation of the project.</t>
  </si>
  <si>
    <t>Further note:</t>
  </si>
  <si>
    <t>REQUIREMENTS FOR PRACTICE PARTNERS</t>
  </si>
  <si>
    <t>Many "calls" require DIZH partner universities to network with social actors (practice partners).</t>
  </si>
  <si>
    <t>Therefore, it is important to indicate the monetary value of this cooperation with an external practice partner in the lines provided.</t>
  </si>
  <si>
    <t>In other words, universities are not currently allowed to include the "in-kind services" of practice partners in DIZH financial reporting.</t>
  </si>
  <si>
    <t>Consequently, on the sheet "DIZH Budget Calculation”, the calculated value of services provided by practice partners is subtracted from the total direct project costs.</t>
  </si>
  <si>
    <t>EQUIPMENT/FACILITIES/INFRASTRUCTURE</t>
  </si>
  <si>
    <t>Equipment, installations and infrastructure that are indispensable for the project and have a useful life of at least one year can be funded.</t>
  </si>
  <si>
    <t>Thresholds:</t>
  </si>
  <si>
    <t>Purchases exceeding these thresholds must be procured by the university and cannot be financed with DIZH funds.</t>
  </si>
  <si>
    <t>However, purchases of equipment and facilities below this threshold can receive DIZH credit.</t>
  </si>
  <si>
    <t>Expenditures on equipment rental must also be declared.</t>
  </si>
  <si>
    <t>Laboratory equipment, machinery, instruments, tools, hardware (incl. operating software), printers, vehicles, furniture, software, licences, patents, and so on.</t>
  </si>
  <si>
    <t>Practical examples for UZH:</t>
  </si>
  <si>
    <t>Procurement of "Oculus Quest" environment: 8 TCHF. Can be procured with DIZH funds.</t>
  </si>
  <si>
    <t>Procurement of 3D printer: 30 TCHF. Must be procured by UZH. Not eligible for DIZH funds.</t>
  </si>
  <si>
    <t>Procurement of 10 workstations: CHF 5,000 each. --&gt; This order is considered a collective order and must be procured by UZH. No DIZH funds can be used.</t>
  </si>
  <si>
    <t>Development of an essential SW platform for the project: 60 TCHF. --&gt; This platform must be declared an "intangible asset" and financed by UZH. No DIZH funds can be used.</t>
  </si>
  <si>
    <t>Practical examples for PHZH, ZHAW and ZHdK:</t>
  </si>
  <si>
    <t>Procurement of "Oculus Quest" environment: 8 TCHF. Can be financed with DIZH funds.</t>
  </si>
  <si>
    <t>Procurement of 3D printer: 30 TCHF. Can be financed with DIZH funds.</t>
  </si>
  <si>
    <t>Procurement of 10 workstations: CHF 5,000 each. Can be financed with DIZH funds.</t>
  </si>
  <si>
    <t>Development of an essential software platform for the project: 60 TCHF. --&gt; This platform must be declared an "intangible asset" and financed by the HS.  No DIZH funds can be used.</t>
  </si>
  <si>
    <t>CALCULATING OVERHEAD</t>
  </si>
  <si>
    <t>The overhead always amounts to 20% of the total project costs!</t>
  </si>
  <si>
    <t>The calculation of the overhead is already firmly integrated into the budget calculations and is automatically calculated correctly.</t>
  </si>
  <si>
    <t>The overhead surcharge is a fixed calculatory surcharge per project.</t>
  </si>
  <si>
    <t>Calculated project costs: 80%</t>
  </si>
  <si>
    <t xml:space="preserve"> + overhead: 20%</t>
  </si>
  <si>
    <t xml:space="preserve"> = TOTAL PROJECT COSTS: 100%</t>
  </si>
  <si>
    <t>INFORMATION ON PROJECT FINANCING (from line 55)</t>
  </si>
  <si>
    <t>Proof of financing for the total project costs: split between DIZH special credit and university contributions (required matching funds).</t>
  </si>
  <si>
    <t>Requirement for DIZH special credit:</t>
  </si>
  <si>
    <t>Dissolution of reserves</t>
  </si>
  <si>
    <t>As a rule, the dissolution of reserves is to be determined at the university management level.</t>
  </si>
  <si>
    <t>Reallocation from existing revenues</t>
  </si>
  <si>
    <t>a) Cash benefits (available money for certain expenditures):</t>
  </si>
  <si>
    <t>University funds used to support the chair or institute (no earmarked funds).</t>
  </si>
  <si>
    <t>b) In-kind services (an ongoing position that can be transferred to the project):</t>
  </si>
  <si>
    <t xml:space="preserve">Personnel deployment (doctoral students, post-docs, assistants) paid in full by the chair or institute </t>
  </si>
  <si>
    <t>(monetised by the respective hourly rate and confirmed by the respective supervisor) or cost split with the DIZH project;</t>
  </si>
  <si>
    <t xml:space="preserve">Work performed by the chair holder/professor (if the position is not a third-party funded professorship or charged on; </t>
  </si>
  <si>
    <t>(monetised by the respective hourly rate, to be confirmed by applicant himself/herself).</t>
  </si>
  <si>
    <t>Third-party funds acquired/to be acquired</t>
  </si>
  <si>
    <t>Third-party funds (no earmarked funds) given with direct reference to the project topic (according to DIZH regulations).</t>
  </si>
  <si>
    <t>Third-party funds for which the funder has agreed to a reallocation.</t>
  </si>
  <si>
    <t>If partial deployment of personnel financed by third-party funding is to be utilized, the following possibilities exist:</t>
  </si>
  <si>
    <t xml:space="preserve">Personnel deployment of persons (doctoral students, post-docs, assistants) paid from third-party funds with direct reference to the project topic, </t>
  </si>
  <si>
    <t>monetarised by their respective hourly rates and confirmed by their respective supervisors.</t>
  </si>
  <si>
    <t xml:space="preserve">Personnel deployment of persons (doctoral students, post-docs, assistants) paid from third-party funds for which the funder has agreed to a reallocation, </t>
  </si>
  <si>
    <t>monetised by the respective hourly rate and confirmed by respective supervisor.</t>
  </si>
  <si>
    <t xml:space="preserve">For ZHAW: At least 6.6% of the total costs must be in the form of acquired third-party funds.
</t>
  </si>
  <si>
    <t>Excerpt from the concept for the innovation programme:</t>
  </si>
  <si>
    <t xml:space="preserve">DIZH funding in the innovation programme must be provided at the project level in a 50:50 ratio from other funds (matching funds, see OrgR Art. 26). </t>
  </si>
  <si>
    <t>Valid own contributions are the reallocation of existing income of the universities as well as the new acquisition of third-party funds (see Education Directorate memo of 23 March 2020);</t>
  </si>
  <si>
    <r>
      <t xml:space="preserve">You can enter numbers in the fields marked </t>
    </r>
    <r>
      <rPr>
        <b/>
        <i/>
        <sz val="12"/>
        <color theme="1"/>
        <rFont val="Helvetica"/>
        <family val="2"/>
      </rPr>
      <t>light orange</t>
    </r>
    <r>
      <rPr>
        <sz val="12"/>
        <color theme="1"/>
        <rFont val="Helvetica"/>
        <family val="2"/>
      </rPr>
      <t>.</t>
    </r>
  </si>
  <si>
    <r>
      <t xml:space="preserve">You can enter numbers in the fields marked </t>
    </r>
    <r>
      <rPr>
        <b/>
        <i/>
        <sz val="12"/>
        <color theme="1"/>
        <rFont val="Helvetica"/>
        <family val="2"/>
      </rPr>
      <t>light green</t>
    </r>
    <r>
      <rPr>
        <sz val="12"/>
        <color theme="1"/>
        <rFont val="Helvetica"/>
        <family val="2"/>
      </rPr>
      <t>.</t>
    </r>
  </si>
  <si>
    <t>--&gt; all other fields are locked for input.</t>
  </si>
  <si>
    <t>Calculated end date</t>
  </si>
  <si>
    <t>Calculated in years</t>
  </si>
  <si>
    <t>ZHAW</t>
  </si>
  <si>
    <t>ZHdK</t>
  </si>
  <si>
    <t>phzh</t>
  </si>
  <si>
    <t>comments (can be overwritten as desired)</t>
  </si>
  <si>
    <t>DETAIL</t>
  </si>
  <si>
    <t>CHF</t>
  </si>
  <si>
    <t>in %</t>
  </si>
  <si>
    <t>UZH</t>
  </si>
  <si>
    <t>PHZH</t>
  </si>
  <si>
    <t>UZH personnel (carried over from "Personnel costs)</t>
  </si>
  <si>
    <t>is taken over directly from the "Personnel costs" sheet</t>
  </si>
  <si>
    <t>ZHAW personnel (carried over from "Personnel costs)</t>
  </si>
  <si>
    <t>ZHdK personnel (carried over from "Personnel costs)</t>
  </si>
  <si>
    <t>PHZH personnel (carried over from "Personnel costs)</t>
  </si>
  <si>
    <t>…</t>
  </si>
  <si>
    <t>can be filled out as desired.</t>
  </si>
  <si>
    <t>additional lines: Mark line 17 and insert with 'ctrl c' and 'ctrl +'.</t>
  </si>
  <si>
    <t>TOTAL PERSONNEL INTERNAL</t>
  </si>
  <si>
    <t>additional lines: Mark line 25 and insert with 'ctrl c' and 'ctrl +'.</t>
  </si>
  <si>
    <t>TOTAL COST OF MATERIALS</t>
  </si>
  <si>
    <t>e.g. programming</t>
  </si>
  <si>
    <t>Line is example and can be overwritten. Ideally, a quotation is available.</t>
  </si>
  <si>
    <t>e.g. consulting fee</t>
  </si>
  <si>
    <t>e.g. webpage</t>
  </si>
  <si>
    <t>e.g. external event (runs via event agency)</t>
  </si>
  <si>
    <t>to write on and fill in yourself</t>
  </si>
  <si>
    <t>additional lines: Mark line 32 and insert with 'ctrl c' and 'ctrl +'.</t>
  </si>
  <si>
    <t>TOTAL SUBCONTRACTING</t>
  </si>
  <si>
    <t>additional lines: Mark line 39 and insert with 'ctrl c' and 'ctrl +'.</t>
  </si>
  <si>
    <t>TOTAL PRACTICE PARTNER</t>
  </si>
  <si>
    <t>e.g. laptops</t>
  </si>
  <si>
    <t>There are no DIZH funds for the procurement of equipment larger than 10 TCHF (UZH) or 50 TCHF (other HS).</t>
  </si>
  <si>
    <t>e.g. printers</t>
  </si>
  <si>
    <t xml:space="preserve">In the case of equipment procurement, clarify whether it is already available within the HS. </t>
  </si>
  <si>
    <t>additional lines: Mark line 47 and insert with 'ctrl c' and 'ctrl +'.</t>
  </si>
  <si>
    <t>TOTAL DEVICES / EQUIPMENT</t>
  </si>
  <si>
    <t>Assets below capitalisation threshold</t>
  </si>
  <si>
    <t>TOTAL PROJECT COSTS (with PP)</t>
  </si>
  <si>
    <t>minus practice partner</t>
  </si>
  <si>
    <t>TOTAL PROJECT COSTS (without PP)</t>
  </si>
  <si>
    <t>OVERHEAD (OH)</t>
  </si>
  <si>
    <t>TOTAL PROJECT COSTS INCL. OH</t>
  </si>
  <si>
    <t>PROJECT FUNDING:</t>
  </si>
  <si>
    <t>REQUIRED MATCHING FUNDS TOTAL</t>
  </si>
  <si>
    <t>MATCHING FUNDS COVERAGE:</t>
  </si>
  <si>
    <t>Overhead</t>
  </si>
  <si>
    <t>Own contributions to be made</t>
  </si>
  <si>
    <t>additional lines: Mark line 71 and insert with 'ctrl c' and 'ctrl +'.</t>
  </si>
  <si>
    <t>Dissolution of reserves (secured)</t>
  </si>
  <si>
    <t>additional lines: Mark line 78 and insert with 'ctrl c' and 'ctrl +'.</t>
  </si>
  <si>
    <t>Redeployment from existing income (secured)</t>
  </si>
  <si>
    <t>additional lines: Mark line 85 and insert with 'ctrl c' and 'ctrl +'.</t>
  </si>
  <si>
    <t>Third-party funds acquired/to be acquired (secured)</t>
  </si>
  <si>
    <t>TOTAL OWN CONTRIBUTIONS</t>
  </si>
  <si>
    <t>Calculation scheme UZH</t>
  </si>
  <si>
    <t>Calculation scheme ZHAW</t>
  </si>
  <si>
    <t>Calculation scheme ZHdK</t>
  </si>
  <si>
    <t>Calculation scheme PHZH</t>
  </si>
  <si>
    <t>HS</t>
  </si>
  <si>
    <t>Person</t>
  </si>
  <si>
    <t>Personnel category</t>
  </si>
  <si>
    <t>Task</t>
  </si>
  <si>
    <t>degree of employment</t>
  </si>
  <si>
    <t>months</t>
  </si>
  <si>
    <t>Annual costs</t>
  </si>
  <si>
    <t>Proportional project costs CHF</t>
  </si>
  <si>
    <t>Rows with dropdown menu in the "Personnel category" column</t>
  </si>
  <si>
    <t>The annual costs can be entered manually in these lines.</t>
  </si>
  <si>
    <t>Insert lines: Select line 17 (incl. dropdown menu) or line 22 (without dropdown menu) and insert another line with 'ctrl c' and 'ctrl +'.</t>
  </si>
  <si>
    <t>TOTAL PERSONNEL COSTS UZH</t>
  </si>
  <si>
    <t>Hrs Rate</t>
  </si>
  <si>
    <t>Insert lines: Select line 34 (incl. dropdown menu) or line 39 (without dropdown menu) and insert another line with 'ctrl c' and 'ctrl +'.</t>
  </si>
  <si>
    <t>TOTAL PERSONNEL COSTS ZHAW</t>
  </si>
  <si>
    <t>Insert lines: Select line 51 (incl. dropdown menu) or line 56 (without dropdown menu) and insert another line with 'ctrl c' and 'ctrl +'.</t>
  </si>
  <si>
    <t>TOTAL PERSONNEL COSTS ZHdK</t>
  </si>
  <si>
    <t>Insert lines: Select line 68 (incl. dropdown menu) or line 73 (without dropdown menu) and insert another line with 'ctrl c' and 'ctrl +'.</t>
  </si>
  <si>
    <t>TOTAL PERSONNEL COSTS PHZH</t>
  </si>
  <si>
    <t>offizielle Kostensätze der Personalkosten der UZH für 2023</t>
  </si>
  <si>
    <t>Personalkategorien Planung</t>
  </si>
  <si>
    <t>Pensum</t>
  </si>
  <si>
    <t>Mittelwert</t>
  </si>
  <si>
    <t>Soz.Lst</t>
  </si>
  <si>
    <t>inkl. Soz. leistungen</t>
  </si>
  <si>
    <t>Student assistant  without Bachelor (100% Pensum; LK10/LS03)</t>
  </si>
  <si>
    <t>Student assistant  WITH Bachelor (100% Pensum, LK 13/LS03)</t>
  </si>
  <si>
    <t xml:space="preserve">PhD  1. year (check perentage, given amount is for 100%) </t>
  </si>
  <si>
    <t xml:space="preserve">PhD 2. year (check perentage, given amount is for 100%) </t>
  </si>
  <si>
    <t xml:space="preserve">PhD 3. u. 4. year (check perentage, given amount is for 100%) </t>
  </si>
  <si>
    <t>Research assistant (100% Pensum, LK 17/LS03)</t>
  </si>
  <si>
    <t>Post-Docs (100% Pensum, LK 18/LS03)</t>
  </si>
  <si>
    <t>offizielle Kostensätze der Personalkosten der UZH für 2024</t>
  </si>
  <si>
    <t>neu 80% bei gleichem Lohn. Somit werden sie günstiger bei einer 100% Hochrechnung</t>
  </si>
  <si>
    <t>Offizielle Personal Kostensätze der PHZH für das Jahr 2023</t>
  </si>
  <si>
    <t xml:space="preserve">Stundensätze für </t>
  </si>
  <si>
    <t>Jahresstunden</t>
  </si>
  <si>
    <t>Kosten pro Jahr</t>
  </si>
  <si>
    <t>Kosten pro Monat</t>
  </si>
  <si>
    <t>Kosten pro Tag</t>
  </si>
  <si>
    <t>Planung/Verrechnung</t>
  </si>
  <si>
    <t>für Planung</t>
  </si>
  <si>
    <t>in CHF</t>
  </si>
  <si>
    <t>bei 100% BG</t>
  </si>
  <si>
    <t>Prof</t>
  </si>
  <si>
    <t>Doz</t>
  </si>
  <si>
    <t>WiMa</t>
  </si>
  <si>
    <t>Wiss. Assistierende</t>
  </si>
  <si>
    <t>ATP</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</si>
  <si>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</si>
  <si>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</si>
  <si>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</si>
  <si>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</si>
  <si>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</si>
  <si>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</si>
  <si>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</si>
  <si>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</si>
  <si>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</si>
  <si>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</si>
  <si>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</si>
  <si>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</si>
  <si>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</si>
  <si>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ZHdK vorhanden</t>
  </si>
  <si>
    <t>benötigt</t>
  </si>
  <si>
    <t>DIZH-Institution</t>
  </si>
  <si>
    <t>overhead (vorhanden)</t>
  </si>
  <si>
    <t>Faktoren</t>
  </si>
  <si>
    <t>Other employees WITHOUT Bachelor (100% Pensum; LK10/LS03-11)</t>
  </si>
  <si>
    <t>Other employees WITH Bachelor (100% Pensum, LK 13/LS03-11)</t>
  </si>
  <si>
    <t>Doctoral students 1st year (60% Pensum)</t>
  </si>
  <si>
    <t>Doctoral students 2nd year (60% Pensum)</t>
  </si>
  <si>
    <t>Doctoral students 3rd and 4th years (60% Pensum)</t>
  </si>
  <si>
    <t>f</t>
  </si>
  <si>
    <t>Hilfsassistenzen</t>
  </si>
  <si>
    <t>Lohnklasse 10 mit LS 3 - 11</t>
  </si>
  <si>
    <t>Doktoranden</t>
  </si>
  <si>
    <t>Post-Docs</t>
  </si>
  <si>
    <t>Lohnklasse 18/03</t>
  </si>
  <si>
    <t>SOZ.LSTG IN %</t>
  </si>
  <si>
    <t>Assisting (100% Pensum, LK 17/LS03)</t>
  </si>
  <si>
    <t>Lecturers</t>
  </si>
  <si>
    <t>4*42 Selbstausbildungszeit wird noch abgezogen</t>
  </si>
  <si>
    <t>Scientific staff</t>
  </si>
  <si>
    <t>Research assistants</t>
  </si>
  <si>
    <t>Employee</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</si>
  <si>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</si>
  <si>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</si>
  <si>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</si>
  <si>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</si>
  <si>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</si>
  <si>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</si>
  <si>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</si>
  <si>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</si>
  <si>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SNF ist mit Istlöhnen</t>
  </si>
  <si>
    <t>std</t>
  </si>
  <si>
    <t>Wochenb</t>
  </si>
  <si>
    <t>Wochen Ferien</t>
  </si>
  <si>
    <t>Feiertage</t>
  </si>
  <si>
    <t>Arbeitstage</t>
  </si>
  <si>
    <t>Ass.</t>
  </si>
  <si>
    <t>ATP A</t>
  </si>
  <si>
    <t>ATP B</t>
  </si>
  <si>
    <t>ATP C</t>
  </si>
  <si>
    <t>ATP D</t>
  </si>
  <si>
    <t>ATP E</t>
  </si>
  <si>
    <t>Kostensätze ZHAW 2021</t>
  </si>
  <si>
    <t>gültig ab 01.01.2021 (Basis für Budget 2021)</t>
  </si>
  <si>
    <t>pro Stunde; Angaben in CHF</t>
  </si>
  <si>
    <t>unverändert gegenüber 2020</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</si>
  <si>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</si>
  <si>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</si>
  <si>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</si>
  <si>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</si>
  <si>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</si>
  <si>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</si>
  <si>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</si>
  <si>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</si>
  <si>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</si>
  <si>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</si>
  <si>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</si>
  <si>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</si>
  <si>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</si>
  <si>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</si>
  <si>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</si>
  <si>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</si>
  <si>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</si>
  <si>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</si>
  <si>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</si>
  <si>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</si>
  <si>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Vorschläge</t>
  </si>
  <si>
    <t>Wer</t>
  </si>
  <si>
    <t>was</t>
  </si>
  <si>
    <t>Kommentar ds</t>
  </si>
  <si>
    <t>Status</t>
  </si>
  <si>
    <t>Roberto Sala</t>
  </si>
  <si>
    <t>nur direkte Kosten</t>
  </si>
  <si>
    <t>ist meiner Meinung nach kein Thema</t>
  </si>
  <si>
    <t>erledigt</t>
  </si>
  <si>
    <t>Praxispartner separat wie eine eigenständige Einheit.</t>
  </si>
  <si>
    <t>vermutlich nein, weil der Praxispartner von einer HS finanziert werden muss</t>
  </si>
  <si>
    <t>Personal-Kosten: Wie können Personal Kosten kalkuiert werden</t>
  </si>
  <si>
    <t>Vorschlag ist gemacht</t>
  </si>
  <si>
    <t>Véronique Planchamp</t>
  </si>
  <si>
    <t>Information wenn ZHdK als Partner-HS involviert ist</t>
  </si>
  <si>
    <t>Prozess erarbeiten mit Rebecca</t>
  </si>
  <si>
    <t>pendent</t>
  </si>
  <si>
    <t>Bestätigungsschreiben später als Budget einreichen</t>
  </si>
  <si>
    <t>vermutlich nein</t>
  </si>
  <si>
    <t>Julian, Manuel</t>
  </si>
  <si>
    <t>Zellen schützen</t>
  </si>
  <si>
    <t>wird gemacht</t>
  </si>
  <si>
    <t>Erklärungen</t>
  </si>
  <si>
    <t>Daniel Schuler</t>
  </si>
  <si>
    <t>In-Kind Leistungen: Wie weiter?</t>
  </si>
  <si>
    <t>Wird abgeklärt wie es die HS buchen können. Anschliessend für DIZH anschauen</t>
  </si>
  <si>
    <t>Personal: Kostensätze</t>
  </si>
  <si>
    <t>ZHdK: ok; ZHAW: ok; UZH: pendent; PHZH: pendent</t>
  </si>
  <si>
    <t>Template ZHdK</t>
  </si>
  <si>
    <t>wird pro Zeile eruiert ob Budget vorhanden ist? Nicht nur vom Total?</t>
  </si>
  <si>
    <t>Investitionen</t>
  </si>
  <si>
    <t>Erklären wie eingeben und Finanzierung erklären</t>
  </si>
  <si>
    <t>Matching Funds</t>
  </si>
  <si>
    <t>Erläuterungen zu klären wie detailliert. Abhängig von PP und Invest</t>
  </si>
  <si>
    <t>Personal Kosten</t>
  </si>
  <si>
    <t>manuelle Eingabe: Wie macht dies der Forscher? Std-Sätze? Jahreslohn?</t>
  </si>
  <si>
    <t>Wegleitung: Geräte / Anlage</t>
  </si>
  <si>
    <t>Beispiele für Investition die für Forscher verständlich ist</t>
  </si>
  <si>
    <t>Wie integrieren? Hab es momentan vom Total abgezogen</t>
  </si>
  <si>
    <t>Wegleitung: einzubringende EL</t>
  </si>
  <si>
    <t>Beispiele pro Kategorie die nachvollziehbar sind</t>
  </si>
  <si>
    <t>Übersetzung Englisch</t>
  </si>
  <si>
    <t>1) deepl 2) https://proofreading.org/</t>
  </si>
  <si>
    <t>Formel für Matching: =WENN((B56/2)&gt; 250000; 250000; B56/2)</t>
  </si>
  <si>
    <t>ZHAW:</t>
  </si>
  <si>
    <t>Cash Zuwendung durch Praxispartner (zusätzlich zur In-Kind Leistung)</t>
  </si>
  <si>
    <t>Cash Zuwendung durch Oranisationseinheit (z.B. Überbleibsel aus Fund eines anderen Projektes)</t>
  </si>
  <si>
    <t>Benutzung eines Projektgewinnes eines thematisch vergleichbaren Projektes.</t>
  </si>
  <si>
    <r>
      <t>REQUIRED DIZH FUNDS (50% OF PC)</t>
    </r>
    <r>
      <rPr>
        <b/>
        <sz val="12"/>
        <color rgb="FFFF0000"/>
        <rFont val="Arial Black"/>
        <family val="2"/>
      </rPr>
      <t xml:space="preserve"> </t>
    </r>
    <r>
      <rPr>
        <sz val="10"/>
        <color theme="1"/>
        <rFont val="Arial Black"/>
        <family val="2"/>
      </rPr>
      <t>*Transfer value from B65 to Selectus</t>
    </r>
  </si>
  <si>
    <r>
      <t>MATCHING FUNDS TOTAL *</t>
    </r>
    <r>
      <rPr>
        <sz val="10"/>
        <color theme="1"/>
        <rFont val="Arial Black"/>
        <family val="2"/>
      </rPr>
      <t>Transfer value from B69 to Selectus, if C95 = 100%</t>
    </r>
  </si>
  <si>
    <r>
      <t>TOTAL PROJECT COST</t>
    </r>
    <r>
      <rPr>
        <sz val="10"/>
        <color theme="1"/>
        <rFont val="Arial"/>
        <family val="2"/>
      </rPr>
      <t xml:space="preserve"> *Transfer value from B64 to Selectus</t>
    </r>
  </si>
  <si>
    <t>There are separate columns for each participating university; PHZH: column E, UZH: column H, ZHAW: column K, ZHdK: column N.</t>
  </si>
  <si>
    <t>The purpose of this guide is to explain to the applicant the applicable rules and important explanations for each section.</t>
  </si>
  <si>
    <t>The Excel calculation "DIZH Budget Calculation" must be completed so that the project budget is calculated uniformly with the valid requirements.</t>
  </si>
  <si>
    <t>This column separation is necessary so that the funding per university is shown separately.</t>
  </si>
  <si>
    <t>If it makes sense, one line can refer to several universities.</t>
  </si>
  <si>
    <t>The sheet has been locked and is protected without a password; sheet protection can be removed if required. Cells marked in orange, however, can be filled in.</t>
  </si>
  <si>
    <t>NOTE: All explanations and comments noted here are stored as notes in the calculation (cells with red triangle).</t>
  </si>
  <si>
    <t>Information on the project must be entered in cells 1A - 4A.</t>
  </si>
  <si>
    <t>Planned starting date</t>
  </si>
  <si>
    <t>cells 1K and 2K:  automatic calculation</t>
  </si>
  <si>
    <r>
      <t>The personnel costs are entered via the separate sheet "</t>
    </r>
    <r>
      <rPr>
        <i/>
        <sz val="12"/>
        <color theme="1"/>
        <rFont val="Helvetica"/>
        <family val="2"/>
      </rPr>
      <t>Personnel costs</t>
    </r>
    <r>
      <rPr>
        <sz val="12"/>
        <color theme="1"/>
        <rFont val="Helvetica"/>
        <family val="2"/>
      </rPr>
      <t>". The total per university is automatically transferred to the "</t>
    </r>
    <r>
      <rPr>
        <i/>
        <sz val="12"/>
        <color theme="1"/>
        <rFont val="Helvetica"/>
        <family val="2"/>
      </rPr>
      <t>DIZH Budget Calculation</t>
    </r>
    <r>
      <rPr>
        <sz val="12"/>
        <color theme="1"/>
        <rFont val="Helvetica"/>
        <family val="2"/>
      </rPr>
      <t>" sheet.</t>
    </r>
  </si>
  <si>
    <t>There is one calculation window with 12 lines per university. Fixed standard cost rates are stored in the first 6 rows. The last 6 rows can be overwritten as required.</t>
  </si>
  <si>
    <t>Since each university has a different approach to calculating its personnel costs, there is a separate explanation for each university.</t>
  </si>
  <si>
    <t>Person: Name of the employee. Is not relevant for DIZH and does not have to be filled in, but can serve as an aid for the applicant.</t>
  </si>
  <si>
    <t>Salary class 10, salary levels 03, with an annual salary of CHF 74'435 with a 100% workload (incl. 14% social benefits).</t>
  </si>
  <si>
    <t>According to UZH classification guidelines: 80% workload. The annual salaries (incl. 14.5 % social benefits) are as follows:</t>
  </si>
  <si>
    <t>Salary class 10, salary levels 03. CHF 86'205 for an annual salary with a 100% workload (incl. 14% social benefits).</t>
  </si>
  <si>
    <t>Post Docs: Salary class 18 with salary level 03, resulting in an annual salary (incl. 15 % social benefits) of CHF 118'139 with a 100% workload.</t>
  </si>
  <si>
    <t>All other personnel categories can be entered manually in the lines provided.</t>
  </si>
  <si>
    <t>white fields: The wage costs are automatically transferred according to the selected personnel category.</t>
  </si>
  <si>
    <t>Auxiliary assistants without bachelor’s degree (100% Pensum; LK10/LS03-11)</t>
  </si>
  <si>
    <t>Auxiliary assistants with bachelor’s degree (100% Pensum, LK 13/LS03-11)</t>
  </si>
  <si>
    <t>Doctoral students 1st year (generally 80% Pensum)</t>
  </si>
  <si>
    <t>Assistant (at least 50% Pensum, LK 17/LS03)</t>
  </si>
  <si>
    <t>Research Assistant (100% Pensum, LK 17/LS03)</t>
  </si>
  <si>
    <t>Doctoral students 2nd year (generally 80% Pensum)</t>
  </si>
  <si>
    <t>Doctoral students 3rd and 4th year (generally 80% Pensum)</t>
  </si>
  <si>
    <t>Lect.</t>
  </si>
  <si>
    <t>Prof.</t>
  </si>
  <si>
    <t>Scientific assistant</t>
  </si>
  <si>
    <t>ATP (undifferentiated): 57 CHF</t>
  </si>
  <si>
    <t>Assistant lecturer</t>
  </si>
  <si>
    <t>The workload must be adjusted in column E. Mostly: 80%!</t>
  </si>
  <si>
    <t>white fields: internal cost rates according to the selected personnel category. =&gt; Wage interval in which experience has shown that the largest number of employees can be found.</t>
  </si>
  <si>
    <t>Orange fields: Cost rates can be inserted by the user.</t>
  </si>
  <si>
    <t>All fields in column A (lines 23 to 28) can be overwritten and labeled as desired. Please enter names that are as precise and easy to understand as possible.</t>
  </si>
  <si>
    <t>Expenses: e.g., travel costs for conference visits, costs for inviting speakers to workshops, costs for catering or other food, and so on.</t>
  </si>
  <si>
    <t>2)  Costs can only be offset if they were approved as part of the application and are essential for the realization of the project.</t>
  </si>
  <si>
    <t>2) If available, enclose quotations including cost compositions so that the costs indicated are comprehensible.</t>
  </si>
  <si>
    <t>- If an intangible asset (e.g. software) arises from subcontracting, this may lead to an investment requirement under certain circumstances.</t>
  </si>
  <si>
    <t>- Whether an intangible value arises depends on various factors and this must be clarified by the finance department of the respective university.</t>
  </si>
  <si>
    <t>With regard to funding, there is currently no applicable regulation and therefore these amounts cannot be taken into account for the DIZH funds.</t>
  </si>
  <si>
    <t>A project incurs a total of 25% overhead on the primary funds. This corresponds to 20% of the total project costs (including overhead) and is independent of the financing split.</t>
  </si>
  <si>
    <t>DIZH funds applied for must be covered by at least 50% own contribution. Of this, 20% is fixed overhead --&gt; 30% must be contributed by the applicant (see excerpt from concept).</t>
  </si>
  <si>
    <t>In each case, all third-party funds are taken into account (or all expenses booked to them, whether operating or personnel expenses)</t>
  </si>
  <si>
    <t>The following third-party funds can be used:</t>
  </si>
  <si>
    <t>Third-party funds provided by project partners (e.g., cash contributions from practice partners) and end up in a third-party funds account.</t>
  </si>
  <si>
    <t>Personnel assignment of (endowed/third-party funded) professorships; the donor must have agreed to the reassignment if not already regulated in the endowment agreement etc:</t>
  </si>
  <si>
    <t>The release of reserves is also available for the innovation program, see file note dated 16.06.2020).</t>
  </si>
  <si>
    <t>Doctoral students 1st year -&gt; CHF 71'355/ With 80% workload: CHF 57'083.</t>
  </si>
  <si>
    <t xml:space="preserve">Distribution of the degree of employment over the duration of the project:  </t>
  </si>
  <si>
    <t>The total is 100%, otherwise an error message appears. This means that 100% of the specified degree of employment (e.g. 80%) must be allocated to the respective years.</t>
  </si>
  <si>
    <t>The total is 100%, otherwise an error message appears. This means that 100% of the degree of employment specified in column E (e.g. 80%) must be allocated to the respective years.</t>
  </si>
  <si>
    <t>The total is 100%, otherwise an error message appears. This means that 100% of the hours entered in column E must be allocated to the respective years.</t>
  </si>
  <si>
    <t>Total number of hours (for entire project duration)</t>
  </si>
  <si>
    <t>Proportional distribution of the degree of employment stated in column E</t>
  </si>
  <si>
    <t xml:space="preserve">Distribution of the hours specified in E over the respective year </t>
  </si>
  <si>
    <t>year 1</t>
  </si>
  <si>
    <t>year 2</t>
  </si>
  <si>
    <t>year 3</t>
  </si>
  <si>
    <t>Project costs (control calculation)</t>
  </si>
  <si>
    <t xml:space="preserve">Distribution of the specified number of hours column E) over the duration of the project:  </t>
  </si>
  <si>
    <t>Doctoral students 3rd and 4th year -&gt; CHF 75'905 / With 80% workload: CHF 60'724.</t>
  </si>
  <si>
    <t>PhD students 2nd year -&gt; CHF 73'630 / With 80% workload: CHF 58'904.</t>
  </si>
  <si>
    <t>offizielle Personal Kostensätze der ZHdK für das Jahr 2022</t>
  </si>
  <si>
    <t>ATP A (LK 21-25)</t>
  </si>
  <si>
    <t>ATP B (LK 16 -20</t>
  </si>
  <si>
    <t>ATP C (LK 10-15)</t>
  </si>
  <si>
    <t>ATP D (LK 1-9)</t>
  </si>
  <si>
    <t>Professor III (LK 24-26)</t>
  </si>
  <si>
    <t>Professor II (LK 23)</t>
  </si>
  <si>
    <t>Professors I (LK 22)</t>
  </si>
  <si>
    <t>Teaching and research staff III (LK 23-24)</t>
  </si>
  <si>
    <t>Teaching and research staff II (LK 20-22)</t>
  </si>
  <si>
    <t>Teaching and research staff I (LK 17-19)</t>
  </si>
  <si>
    <t>Ass. (LK 15-17)</t>
  </si>
  <si>
    <t>Trainees and learners (LK 12/99)</t>
  </si>
  <si>
    <t>3) Research Assistant: Salary class 17 with salary level 03: Annual salary (incl. 15% social benefits): CHF 109'904 with 100% workload.</t>
  </si>
  <si>
    <t>Important! Cells I to K need to be filled in.</t>
  </si>
  <si>
    <t xml:space="preserve">In columns I to M, the level of employment of the employee indicated in column E must be distributed over the duration of the project (3 years).  </t>
  </si>
  <si>
    <t xml:space="preserve">In columns I to M, the number of hours of the employee specified in column E must be distributed over the duration of the project (3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</si>
</sst>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_-* #,##0_-;\-* #,##0_-;_-* &quot;-&quot;??_-;_-@_-"/>
    <numFmt numFmtId="166" formatCode="_ * #\'##0.00_ ;_ * \-#\'##0.00_ ;_ * &quot;-&quot;??_ ;_ @_ "/>
    <numFmt numFmtId="167" formatCode="_-* #\'##0_-;\-* #\'##0_-;_-* &quot;-&quot;??_-;_-@_-"/>
    <numFmt numFmtId="168" formatCode="_ * #,##0_ ;_ * \-#,##0_ ;_ * &quot;-&quot;??_ ;_ @_ "/>
    <numFmt numFmtId="169" formatCode="_-* #\'##0.0_-;\-* #\'##0.0_-;_-* &quot;-&quot;??_-;_-@_-"/>
    <numFmt numFmtId="170" formatCode="0.0%"/>
  </numFmts>
  <fonts count="82">
    <font>
      <sz val="12"/>
      <color theme="1"/>
      <name val="Calibri"/>
      <family val="2"/>
      <scheme val="minor"/>
    </font>
    <font>
      <sz val="10"/>
      <color theme="1"/>
      <name val="Arial"/>
      <family val="2"/>
    </font>
    <font>
      <sz val="12"/>
      <color theme="1"/>
      <name val="Calibri"/>
      <family val="2"/>
      <scheme val="minor"/>
    </font>
    <font>
      <b/>
      <sz val="12"/>
      <color theme="1"/>
      <name val="Calibri"/>
      <family val="2"/>
      <scheme val="minor"/>
    </font>
    <font>
      <sz val="8"/>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amily val="2"/>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b/>
      <sz val="10"/>
      <color rgb="FF000000"/>
      <name val="Calibri"/>
      <family val="2"/>
      <scheme val="minor"/>
    </font>
    <font>
      <b/>
      <i/>
      <sz val="10"/>
      <color rgb="FF000000"/>
      <name val="Calibri"/>
      <family val="2"/>
    </font>
    <font>
      <i/>
      <sz val="10"/>
      <color rgb="FF000000"/>
      <name val="Calibri"/>
      <family val="2"/>
    </font>
    <font>
      <b/>
      <sz val="12"/>
      <name val="Helvetica"/>
      <family val="2"/>
    </font>
    <font>
      <sz val="10"/>
      <color theme="1"/>
      <name val="Tahoma"/>
      <family val="2"/>
    </font>
    <font>
      <b/>
      <i/>
      <sz val="10"/>
      <color theme="1"/>
      <name val="Arial"/>
      <family val="2"/>
    </font>
    <font>
      <b/>
      <sz val="10"/>
      <color theme="1"/>
      <name val="Arial Black"/>
      <family val="2"/>
    </font>
    <font>
      <sz val="8"/>
      <color theme="1"/>
      <name val="Arial"/>
      <family val="2"/>
    </font>
    <font>
      <b/>
      <sz val="12"/>
      <color theme="1"/>
      <name val="Arial"/>
      <family val="2"/>
    </font>
    <font>
      <b/>
      <sz val="12"/>
      <color theme="1"/>
      <name val="Arial Black"/>
      <family val="2"/>
    </font>
    <font>
      <sz val="12"/>
      <color theme="1"/>
      <name val="Arial Black"/>
      <family val="2"/>
    </font>
    <font>
      <b/>
      <sz val="8"/>
      <color theme="1"/>
      <name val="Arial Black"/>
      <family val="2"/>
    </font>
    <font>
      <sz val="10"/>
      <color theme="1"/>
      <name val="Arial Black"/>
      <family val="2"/>
    </font>
    <font>
      <b/>
      <sz val="10"/>
      <color theme="1"/>
      <name val="Arial"/>
      <family val="2"/>
    </font>
    <font>
      <b/>
      <sz val="8"/>
      <color theme="1"/>
      <name val="Arial"/>
      <family val="2"/>
    </font>
    <font>
      <b/>
      <sz val="13"/>
      <color theme="1"/>
      <name val="Arial Black"/>
      <family val="2"/>
    </font>
    <font>
      <sz val="13"/>
      <color theme="1"/>
      <name val="Arial Black"/>
      <family val="2"/>
    </font>
    <font>
      <sz val="10"/>
      <color rgb="FF000000"/>
      <name val="Arial"/>
      <family val="2"/>
    </font>
    <font>
      <sz val="16"/>
      <color theme="1"/>
      <name val="Arial Black"/>
      <family val="2"/>
    </font>
    <font>
      <b/>
      <sz val="10"/>
      <name val="Arial"/>
      <family val="2"/>
    </font>
    <font>
      <u/>
      <sz val="12"/>
      <color theme="10"/>
      <name val="Arial"/>
      <family val="2"/>
    </font>
    <font>
      <b/>
      <sz val="10"/>
      <name val="HelveticaNeueLT Com 55 Roman"/>
      <family val="2"/>
    </font>
    <font>
      <sz val="12"/>
      <name val="Arial"/>
      <family val="2"/>
    </font>
    <font>
      <b/>
      <i/>
      <sz val="10"/>
      <name val="Arial"/>
      <family val="2"/>
    </font>
    <font>
      <b/>
      <sz val="10"/>
      <name val="Arial Black"/>
      <family val="2"/>
    </font>
    <font>
      <b/>
      <sz val="12"/>
      <color rgb="FFFF0000"/>
      <name val="Arial Black"/>
      <family val="2"/>
    </font>
    <font>
      <sz val="12"/>
      <color theme="5" tint="-0.249977111117893"/>
      <name val="Helvetica"/>
      <family val="2"/>
    </font>
    <font>
      <sz val="16"/>
      <color theme="1"/>
      <name val="Arial"/>
      <family val="2"/>
    </font>
  </fonts>
  <fills count="1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s>
  <borders count="66">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thin">
        <color auto="1"/>
      </left>
      <right style="thin">
        <color auto="1"/>
      </right>
      <top/>
      <bottom/>
      <diagonal/>
    </border>
    <border>
      <left style="thin">
        <color auto="1"/>
      </left>
      <right style="thin">
        <color auto="1"/>
      </right>
      <top/>
      <bottom style="dashed">
        <color auto="1"/>
      </bottom>
      <diagonal/>
    </border>
    <border>
      <left style="medium">
        <color rgb="FFCCCCCC"/>
      </left>
      <right style="medium">
        <color rgb="FFCCCCCC"/>
      </right>
      <top/>
      <bottom style="medium">
        <color rgb="FFCCCCCC"/>
      </bottom>
      <diagonal/>
    </border>
    <border>
      <left/>
      <right style="dashed">
        <color auto="1"/>
      </right>
      <top/>
      <bottom/>
      <diagonal/>
    </border>
    <border>
      <left style="dashed">
        <color auto="1"/>
      </left>
      <right style="dashed">
        <color auto="1"/>
      </right>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thin">
        <color auto="1"/>
      </top>
      <bottom/>
      <diagonal/>
    </border>
    <border>
      <left style="dashed">
        <color auto="1"/>
      </left>
      <right style="thin">
        <color auto="1"/>
      </right>
      <top/>
      <bottom/>
      <diagonal/>
    </border>
    <border>
      <left style="dashed">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right style="thin">
        <color auto="1"/>
      </right>
      <top style="dashed">
        <color auto="1"/>
      </top>
      <bottom style="dashed">
        <color auto="1"/>
      </bottom>
      <diagonal/>
    </border>
    <border>
      <left style="thick">
        <color theme="0"/>
      </left>
      <right/>
      <top style="dashed">
        <color auto="1"/>
      </top>
      <bottom style="dashed">
        <color auto="1"/>
      </bottom>
      <diagonal/>
    </border>
    <border>
      <left/>
      <right style="thick">
        <color theme="0"/>
      </right>
      <top style="dashed">
        <color auto="1"/>
      </top>
      <bottom style="dashed">
        <color auto="1"/>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9" fillId="0" borderId="0"/>
    <xf numFmtId="0" fontId="10"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8" fillId="0" borderId="0" applyNumberFormat="0" applyFill="0" applyBorder="0" applyAlignment="0" applyProtection="0"/>
    <xf numFmtId="0" fontId="19" fillId="0" borderId="0"/>
    <xf numFmtId="164" fontId="19" fillId="0" borderId="0" applyFont="0" applyFill="0" applyBorder="0" applyAlignment="0" applyProtection="0"/>
    <xf numFmtId="0" fontId="58" fillId="0" borderId="0"/>
  </cellStyleXfs>
  <cellXfs count="359">
    <xf numFmtId="0" fontId="0" fillId="0" borderId="0" xfId="0"/>
    <xf numFmtId="165" fontId="0" fillId="0" borderId="0" xfId="1" applyNumberFormat="1" applyFont="1"/>
    <xf numFmtId="0" fontId="3" fillId="0" borderId="0" xfId="0" applyFont="1"/>
    <xf numFmtId="165" fontId="0" fillId="0" borderId="0" xfId="1" applyNumberFormat="1" applyFont="1" applyAlignment="1">
      <alignment horizontal="center"/>
    </xf>
    <xf numFmtId="0" fontId="4" fillId="0" borderId="1" xfId="0" applyFont="1" applyBorder="1"/>
    <xf numFmtId="0" fontId="3" fillId="0" borderId="7" xfId="0" applyFont="1" applyBorder="1"/>
    <xf numFmtId="0" fontId="0" fillId="0" borderId="7" xfId="0" applyBorder="1"/>
    <xf numFmtId="0" fontId="10" fillId="0" borderId="0" xfId="4"/>
    <xf numFmtId="0" fontId="10" fillId="0" borderId="9" xfId="4" applyBorder="1"/>
    <xf numFmtId="0" fontId="10" fillId="0" borderId="8" xfId="4" applyBorder="1"/>
    <xf numFmtId="0" fontId="11" fillId="0" borderId="0" xfId="4" applyFont="1"/>
    <xf numFmtId="0" fontId="13" fillId="0" borderId="9" xfId="4" applyFont="1" applyBorder="1"/>
    <xf numFmtId="0" fontId="13" fillId="0" borderId="9" xfId="4" applyFont="1" applyBorder="1" applyAlignment="1">
      <alignment horizontal="left"/>
    </xf>
    <xf numFmtId="0" fontId="13" fillId="0" borderId="0" xfId="4" applyFont="1"/>
    <xf numFmtId="0" fontId="13" fillId="0" borderId="0" xfId="4" applyFont="1" applyAlignment="1">
      <alignment horizontal="left"/>
    </xf>
    <xf numFmtId="0" fontId="13" fillId="0" borderId="5" xfId="4" applyFont="1" applyBorder="1"/>
    <xf numFmtId="0" fontId="12" fillId="0" borderId="5" xfId="4" applyFont="1" applyBorder="1" applyAlignment="1">
      <alignment horizontal="left"/>
    </xf>
    <xf numFmtId="0" fontId="12" fillId="0" borderId="0" xfId="4" applyFont="1"/>
    <xf numFmtId="0" fontId="12" fillId="0" borderId="0" xfId="4" applyFont="1" applyAlignment="1">
      <alignment horizontal="right" indent="5"/>
    </xf>
    <xf numFmtId="0" fontId="12" fillId="0" borderId="0" xfId="4" applyFont="1" applyAlignment="1">
      <alignment horizontal="center"/>
    </xf>
    <xf numFmtId="3" fontId="12" fillId="0" borderId="0" xfId="4" applyNumberFormat="1" applyFont="1" applyAlignment="1">
      <alignment horizontal="right" indent="4"/>
    </xf>
    <xf numFmtId="3" fontId="12" fillId="0" borderId="0" xfId="4" applyNumberFormat="1" applyFont="1" applyAlignment="1">
      <alignment horizontal="right" indent="3"/>
    </xf>
    <xf numFmtId="0" fontId="10" fillId="0" borderId="0" xfId="4" applyAlignment="1">
      <alignment horizontal="right" indent="3"/>
    </xf>
    <xf numFmtId="0" fontId="12" fillId="0" borderId="5" xfId="4" applyFont="1" applyBorder="1"/>
    <xf numFmtId="0" fontId="12" fillId="0" borderId="5" xfId="4" applyFont="1" applyBorder="1" applyAlignment="1">
      <alignment horizontal="right" indent="5"/>
    </xf>
    <xf numFmtId="0" fontId="12" fillId="0" borderId="5" xfId="4" applyFont="1" applyBorder="1" applyAlignment="1">
      <alignment horizontal="center"/>
    </xf>
    <xf numFmtId="3" fontId="12" fillId="0" borderId="5" xfId="4" applyNumberFormat="1" applyFont="1" applyBorder="1" applyAlignment="1">
      <alignment horizontal="right" indent="4"/>
    </xf>
    <xf numFmtId="3" fontId="12" fillId="0" borderId="5" xfId="4" applyNumberFormat="1" applyFont="1" applyBorder="1" applyAlignment="1">
      <alignment horizontal="right" indent="3"/>
    </xf>
    <xf numFmtId="0" fontId="10" fillId="0" borderId="5" xfId="4" applyBorder="1" applyAlignment="1">
      <alignment horizontal="right" indent="3"/>
    </xf>
    <xf numFmtId="0" fontId="14" fillId="0" borderId="10" xfId="4" applyFont="1" applyBorder="1"/>
    <xf numFmtId="0" fontId="14" fillId="0" borderId="9" xfId="4" applyFont="1" applyBorder="1"/>
    <xf numFmtId="0" fontId="14" fillId="0" borderId="9" xfId="4" applyFont="1" applyBorder="1" applyAlignment="1">
      <alignment horizontal="left"/>
    </xf>
    <xf numFmtId="0" fontId="10" fillId="0" borderId="11" xfId="4" applyBorder="1"/>
    <xf numFmtId="0" fontId="14" fillId="0" borderId="2" xfId="4" quotePrefix="1" applyFont="1" applyBorder="1"/>
    <xf numFmtId="0" fontId="14" fillId="0" borderId="0" xfId="4" quotePrefix="1" applyFont="1"/>
    <xf numFmtId="0" fontId="14" fillId="0" borderId="0" xfId="4" applyFont="1" applyAlignment="1">
      <alignment horizontal="left"/>
    </xf>
    <xf numFmtId="0" fontId="10" fillId="0" borderId="12" xfId="4" applyBorder="1"/>
    <xf numFmtId="0" fontId="14" fillId="0" borderId="13" xfId="4" quotePrefix="1" applyFont="1" applyBorder="1"/>
    <xf numFmtId="0" fontId="14" fillId="0" borderId="5" xfId="4" quotePrefix="1" applyFont="1" applyBorder="1"/>
    <xf numFmtId="0" fontId="14" fillId="0" borderId="5" xfId="4" applyFont="1" applyBorder="1" applyAlignment="1">
      <alignment horizontal="left"/>
    </xf>
    <xf numFmtId="0" fontId="10" fillId="0" borderId="5" xfId="4" applyBorder="1"/>
    <xf numFmtId="0" fontId="10" fillId="0" borderId="4" xfId="4" applyBorder="1"/>
    <xf numFmtId="0" fontId="14" fillId="0" borderId="0" xfId="4" applyFont="1"/>
    <xf numFmtId="0" fontId="14" fillId="0" borderId="14" xfId="4" applyFont="1" applyBorder="1"/>
    <xf numFmtId="0" fontId="14" fillId="0" borderId="8" xfId="4" applyFont="1" applyBorder="1"/>
    <xf numFmtId="0" fontId="14" fillId="0" borderId="8" xfId="4" applyFont="1" applyBorder="1" applyAlignment="1">
      <alignment horizontal="left"/>
    </xf>
    <xf numFmtId="0" fontId="10" fillId="0" borderId="6" xfId="4" applyBorder="1"/>
    <xf numFmtId="0" fontId="20" fillId="0" borderId="0" xfId="9" applyFont="1" applyAlignment="1">
      <alignment vertical="center"/>
    </xf>
    <xf numFmtId="0" fontId="19" fillId="0" borderId="0" xfId="9" applyAlignment="1">
      <alignment vertical="center"/>
    </xf>
    <xf numFmtId="0" fontId="19" fillId="0" borderId="0" xfId="9" applyAlignment="1">
      <alignment horizontal="right" vertical="center"/>
    </xf>
    <xf numFmtId="0" fontId="21"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9" fillId="0" borderId="0" xfId="9"/>
    <xf numFmtId="168" fontId="0" fillId="0" borderId="0" xfId="10" applyNumberFormat="1" applyFont="1"/>
    <xf numFmtId="0" fontId="19" fillId="0" borderId="0" xfId="9" quotePrefix="1"/>
    <xf numFmtId="168" fontId="23" fillId="0" borderId="0" xfId="10" applyNumberFormat="1" applyFont="1"/>
    <xf numFmtId="0" fontId="23" fillId="0" borderId="0" xfId="9" applyFont="1"/>
    <xf numFmtId="0" fontId="24" fillId="8" borderId="17" xfId="9" applyFont="1" applyFill="1" applyBorder="1" applyAlignment="1">
      <alignment vertical="center" wrapText="1"/>
    </xf>
    <xf numFmtId="0" fontId="25" fillId="8" borderId="18" xfId="9" applyFont="1" applyFill="1" applyBorder="1" applyAlignment="1">
      <alignment horizontal="left" vertical="center" wrapText="1"/>
    </xf>
    <xf numFmtId="168" fontId="24" fillId="8" borderId="19" xfId="10" applyNumberFormat="1" applyFont="1" applyFill="1" applyBorder="1" applyAlignment="1">
      <alignment horizontal="right" vertical="center" wrapText="1"/>
    </xf>
    <xf numFmtId="168" fontId="24" fillId="8" borderId="20" xfId="10" applyNumberFormat="1" applyFont="1" applyFill="1" applyBorder="1" applyAlignment="1">
      <alignment horizontal="right" vertical="center" wrapText="1"/>
    </xf>
    <xf numFmtId="168" fontId="24" fillId="8" borderId="21" xfId="10" applyNumberFormat="1" applyFont="1" applyFill="1" applyBorder="1" applyAlignment="1">
      <alignment horizontal="right" vertical="center" wrapText="1"/>
    </xf>
    <xf numFmtId="0" fontId="24" fillId="0" borderId="0" xfId="9" applyFont="1"/>
    <xf numFmtId="0" fontId="26" fillId="0" borderId="13" xfId="9" applyFont="1" applyBorder="1" applyAlignment="1">
      <alignment vertical="center"/>
    </xf>
    <xf numFmtId="168" fontId="26" fillId="0" borderId="23" xfId="10" applyNumberFormat="1" applyFont="1" applyBorder="1" applyAlignment="1">
      <alignment vertical="center"/>
    </xf>
    <xf numFmtId="168" fontId="28" fillId="9" borderId="24" xfId="10" applyNumberFormat="1" applyFont="1" applyFill="1" applyBorder="1" applyAlignment="1">
      <alignment vertical="center"/>
    </xf>
    <xf numFmtId="168" fontId="26" fillId="0" borderId="25" xfId="10" applyNumberFormat="1" applyFont="1" applyBorder="1" applyAlignment="1">
      <alignment vertical="center"/>
    </xf>
    <xf numFmtId="0" fontId="26" fillId="0" borderId="0" xfId="9" applyFont="1" applyAlignment="1">
      <alignment vertical="center"/>
    </xf>
    <xf numFmtId="0" fontId="29" fillId="0" borderId="27" xfId="9" applyFont="1" applyBorder="1" applyAlignment="1">
      <alignment vertical="center"/>
    </xf>
    <xf numFmtId="168" fontId="29" fillId="0" borderId="28" xfId="10" applyNumberFormat="1" applyFont="1" applyBorder="1" applyAlignment="1">
      <alignment vertical="center"/>
    </xf>
    <xf numFmtId="168" fontId="31" fillId="9" borderId="29" xfId="10" applyNumberFormat="1" applyFont="1" applyFill="1" applyBorder="1" applyAlignment="1">
      <alignment vertical="center"/>
    </xf>
    <xf numFmtId="168" fontId="29" fillId="0" borderId="30" xfId="10" applyNumberFormat="1" applyFont="1" applyBorder="1" applyAlignment="1">
      <alignment vertical="center"/>
    </xf>
    <xf numFmtId="168" fontId="26" fillId="0" borderId="23" xfId="10" applyNumberFormat="1" applyFont="1" applyFill="1" applyBorder="1" applyAlignment="1">
      <alignment vertical="center"/>
    </xf>
    <xf numFmtId="168" fontId="26" fillId="0" borderId="25" xfId="10" applyNumberFormat="1" applyFont="1" applyFill="1" applyBorder="1" applyAlignment="1">
      <alignment vertical="center"/>
    </xf>
    <xf numFmtId="168" fontId="29" fillId="0" borderId="28" xfId="10" applyNumberFormat="1" applyFont="1" applyFill="1" applyBorder="1" applyAlignment="1">
      <alignment vertical="center"/>
    </xf>
    <xf numFmtId="168" fontId="29" fillId="0" borderId="30" xfId="10" applyNumberFormat="1" applyFont="1" applyFill="1" applyBorder="1" applyAlignment="1">
      <alignment vertical="center"/>
    </xf>
    <xf numFmtId="168" fontId="28" fillId="9" borderId="32" xfId="10" applyNumberFormat="1" applyFont="1" applyFill="1" applyBorder="1" applyAlignment="1">
      <alignment vertical="center"/>
    </xf>
    <xf numFmtId="168" fontId="26" fillId="0" borderId="33" xfId="10" applyNumberFormat="1" applyFont="1" applyBorder="1" applyAlignment="1">
      <alignment vertical="center"/>
    </xf>
    <xf numFmtId="168" fontId="26" fillId="10" borderId="34" xfId="10" applyNumberFormat="1" applyFont="1" applyFill="1" applyBorder="1" applyAlignment="1">
      <alignment vertical="center"/>
    </xf>
    <xf numFmtId="168" fontId="31" fillId="9" borderId="35" xfId="10" applyNumberFormat="1" applyFont="1" applyFill="1" applyBorder="1" applyAlignment="1">
      <alignment vertical="center"/>
    </xf>
    <xf numFmtId="168" fontId="29" fillId="0" borderId="36" xfId="10" applyNumberFormat="1" applyFont="1" applyBorder="1" applyAlignment="1">
      <alignment vertical="center"/>
    </xf>
    <xf numFmtId="168" fontId="29" fillId="10" borderId="37" xfId="10" applyNumberFormat="1" applyFont="1" applyFill="1" applyBorder="1" applyAlignment="1">
      <alignment vertical="center"/>
    </xf>
    <xf numFmtId="168" fontId="24" fillId="8" borderId="38" xfId="10" applyNumberFormat="1" applyFont="1" applyFill="1" applyBorder="1" applyAlignment="1">
      <alignment horizontal="right" vertical="center" wrapText="1"/>
    </xf>
    <xf numFmtId="168" fontId="28" fillId="9" borderId="39" xfId="10" applyNumberFormat="1" applyFont="1" applyFill="1" applyBorder="1" applyAlignment="1">
      <alignment vertical="center"/>
    </xf>
    <xf numFmtId="168" fontId="31" fillId="9" borderId="40" xfId="10" applyNumberFormat="1" applyFont="1" applyFill="1" applyBorder="1" applyAlignment="1">
      <alignment vertical="center"/>
    </xf>
    <xf numFmtId="168" fontId="21" fillId="0" borderId="0" xfId="10" applyNumberFormat="1" applyFont="1" applyAlignment="1">
      <alignment vertical="center"/>
    </xf>
    <xf numFmtId="0" fontId="19" fillId="0" borderId="0" xfId="9" quotePrefix="1" applyAlignment="1">
      <alignment horizontal="left" vertical="center" indent="1"/>
    </xf>
    <xf numFmtId="0" fontId="12" fillId="11" borderId="0" xfId="4" applyFont="1" applyFill="1" applyAlignment="1">
      <alignment horizontal="center"/>
    </xf>
    <xf numFmtId="0" fontId="12" fillId="11" borderId="5" xfId="4" applyFont="1" applyFill="1" applyBorder="1" applyAlignment="1">
      <alignment horizontal="center"/>
    </xf>
    <xf numFmtId="0" fontId="3" fillId="0" borderId="0" xfId="0" quotePrefix="1" applyFont="1"/>
    <xf numFmtId="0" fontId="35" fillId="0" borderId="0" xfId="0" applyFont="1"/>
    <xf numFmtId="0" fontId="36" fillId="0" borderId="0" xfId="4" applyFont="1"/>
    <xf numFmtId="0" fontId="36" fillId="0" borderId="7" xfId="4" applyFont="1" applyBorder="1"/>
    <xf numFmtId="0" fontId="37" fillId="7" borderId="0" xfId="0" applyFont="1" applyFill="1"/>
    <xf numFmtId="0" fontId="37" fillId="0" borderId="0" xfId="0" applyFont="1"/>
    <xf numFmtId="0" fontId="38" fillId="0" borderId="0" xfId="0" applyFont="1"/>
    <xf numFmtId="0" fontId="38" fillId="7" borderId="0" xfId="0" applyFont="1" applyFill="1"/>
    <xf numFmtId="0" fontId="40" fillId="0" borderId="0" xfId="0" applyFont="1"/>
    <xf numFmtId="0" fontId="41" fillId="0" borderId="0" xfId="0" applyFont="1"/>
    <xf numFmtId="0" fontId="42" fillId="0" borderId="0" xfId="0" applyFont="1" applyAlignment="1">
      <alignment horizontal="left" vertical="center" readingOrder="1"/>
    </xf>
    <xf numFmtId="0" fontId="43" fillId="0" borderId="0" xfId="0" applyFont="1" applyAlignment="1">
      <alignment horizontal="left" vertical="center" readingOrder="1"/>
    </xf>
    <xf numFmtId="0" fontId="44" fillId="0" borderId="0" xfId="0" applyFont="1" applyAlignment="1">
      <alignment horizontal="left" vertical="center" readingOrder="1"/>
    </xf>
    <xf numFmtId="0" fontId="43" fillId="0" borderId="0" xfId="0" quotePrefix="1" applyFont="1" applyAlignment="1">
      <alignment horizontal="left" vertical="center" readingOrder="1"/>
    </xf>
    <xf numFmtId="165" fontId="37" fillId="0" borderId="0" xfId="1" applyNumberFormat="1" applyFont="1"/>
    <xf numFmtId="0" fontId="46" fillId="0" borderId="0" xfId="0" applyFont="1"/>
    <xf numFmtId="165" fontId="37" fillId="0" borderId="0" xfId="1" applyNumberFormat="1" applyFont="1" applyAlignment="1">
      <alignment horizontal="center"/>
    </xf>
    <xf numFmtId="165" fontId="37" fillId="6" borderId="42" xfId="1" applyNumberFormat="1" applyFont="1" applyFill="1" applyBorder="1" applyProtection="1"/>
    <xf numFmtId="165" fontId="37" fillId="3" borderId="42" xfId="1" applyNumberFormat="1" applyFont="1" applyFill="1" applyBorder="1" applyProtection="1">
      <protection locked="0"/>
    </xf>
    <xf numFmtId="0" fontId="48" fillId="6" borderId="15" xfId="0" applyFont="1" applyFill="1" applyBorder="1" applyAlignment="1">
      <alignment vertical="center" wrapText="1"/>
    </xf>
    <xf numFmtId="0" fontId="48" fillId="6" borderId="15" xfId="0" applyFont="1" applyFill="1" applyBorder="1" applyAlignment="1">
      <alignment horizontal="right" vertical="center" wrapText="1"/>
    </xf>
    <xf numFmtId="0" fontId="47" fillId="0" borderId="0" xfId="0" applyFont="1" applyAlignment="1">
      <alignment vertical="center" wrapText="1"/>
    </xf>
    <xf numFmtId="0" fontId="37" fillId="3" borderId="15" xfId="0" applyFont="1" applyFill="1" applyBorder="1" applyProtection="1">
      <protection locked="0"/>
    </xf>
    <xf numFmtId="0" fontId="37" fillId="5" borderId="15" xfId="0" applyFont="1" applyFill="1" applyBorder="1" applyProtection="1">
      <protection locked="0"/>
    </xf>
    <xf numFmtId="9" fontId="37" fillId="3" borderId="15" xfId="0" applyNumberFormat="1" applyFont="1" applyFill="1" applyBorder="1" applyProtection="1">
      <protection locked="0"/>
    </xf>
    <xf numFmtId="167" fontId="37" fillId="6" borderId="15" xfId="1" applyNumberFormat="1" applyFont="1" applyFill="1" applyBorder="1" applyProtection="1"/>
    <xf numFmtId="167" fontId="37" fillId="2" borderId="15" xfId="1" applyNumberFormat="1" applyFont="1" applyFill="1" applyBorder="1"/>
    <xf numFmtId="0" fontId="37" fillId="3" borderId="16" xfId="0" applyFont="1" applyFill="1" applyBorder="1" applyProtection="1">
      <protection locked="0"/>
    </xf>
    <xf numFmtId="0" fontId="47" fillId="0" borderId="0" xfId="0" applyFont="1"/>
    <xf numFmtId="0" fontId="37" fillId="6" borderId="0" xfId="0" applyFont="1" applyFill="1"/>
    <xf numFmtId="0" fontId="37" fillId="6" borderId="0" xfId="0" quotePrefix="1" applyFont="1" applyFill="1"/>
    <xf numFmtId="0" fontId="38" fillId="6" borderId="0" xfId="0" applyFont="1" applyFill="1"/>
    <xf numFmtId="0" fontId="40" fillId="6" borderId="0" xfId="0" applyFont="1" applyFill="1"/>
    <xf numFmtId="0" fontId="37" fillId="0" borderId="0" xfId="0" applyFont="1" applyAlignment="1">
      <alignment vertical="center" readingOrder="1"/>
    </xf>
    <xf numFmtId="0" fontId="37" fillId="0" borderId="0" xfId="0" applyFont="1" applyAlignment="1">
      <alignment horizontal="left" vertical="center" readingOrder="1"/>
    </xf>
    <xf numFmtId="0" fontId="43" fillId="6" borderId="0" xfId="0" applyFont="1" applyFill="1" applyAlignment="1">
      <alignment horizontal="left" vertical="center" readingOrder="1"/>
    </xf>
    <xf numFmtId="167" fontId="37" fillId="3" borderId="15" xfId="1" applyNumberFormat="1" applyFont="1" applyFill="1" applyBorder="1" applyProtection="1">
      <protection locked="0"/>
    </xf>
    <xf numFmtId="0" fontId="51" fillId="0" borderId="0" xfId="0" applyFont="1" applyAlignment="1">
      <alignment horizontal="left" vertical="center" readingOrder="1"/>
    </xf>
    <xf numFmtId="0" fontId="37" fillId="0" borderId="0" xfId="0" quotePrefix="1" applyFont="1"/>
    <xf numFmtId="0" fontId="39" fillId="0" borderId="0" xfId="8" applyFont="1" applyFill="1" applyBorder="1" applyAlignment="1">
      <alignment horizontal="left"/>
    </xf>
    <xf numFmtId="0" fontId="47" fillId="3" borderId="1" xfId="0" applyFont="1" applyFill="1" applyBorder="1" applyProtection="1">
      <protection locked="0"/>
    </xf>
    <xf numFmtId="165" fontId="47" fillId="3" borderId="1" xfId="1" applyNumberFormat="1" applyFont="1" applyFill="1" applyBorder="1" applyProtection="1">
      <protection locked="0"/>
    </xf>
    <xf numFmtId="0" fontId="46" fillId="0" borderId="0" xfId="4" applyFont="1"/>
    <xf numFmtId="0" fontId="37" fillId="0" borderId="0" xfId="4" applyFont="1"/>
    <xf numFmtId="0" fontId="38" fillId="0" borderId="0" xfId="4" applyFont="1"/>
    <xf numFmtId="0" fontId="52" fillId="0" borderId="9" xfId="4" applyFont="1" applyBorder="1"/>
    <xf numFmtId="0" fontId="52" fillId="0" borderId="0" xfId="4" applyFont="1"/>
    <xf numFmtId="0" fontId="49" fillId="0" borderId="0" xfId="4" applyFont="1"/>
    <xf numFmtId="169" fontId="46" fillId="0" borderId="0" xfId="1" applyNumberFormat="1" applyFont="1"/>
    <xf numFmtId="9" fontId="12" fillId="0" borderId="0" xfId="2" applyFont="1" applyBorder="1"/>
    <xf numFmtId="0" fontId="0" fillId="11" borderId="7" xfId="0" applyFill="1" applyBorder="1"/>
    <xf numFmtId="0" fontId="53" fillId="0" borderId="0" xfId="0" applyFont="1" applyAlignment="1">
      <alignment horizontal="left" vertical="center" readingOrder="1"/>
    </xf>
    <xf numFmtId="0" fontId="45" fillId="0" borderId="0" xfId="0" applyFont="1"/>
    <xf numFmtId="0" fontId="44" fillId="0" borderId="0" xfId="0" applyFont="1" applyAlignment="1">
      <alignment readingOrder="1"/>
    </xf>
    <xf numFmtId="0" fontId="43" fillId="0" borderId="0" xfId="0" applyFont="1" applyAlignment="1">
      <alignment horizontal="left" readingOrder="1"/>
    </xf>
    <xf numFmtId="0" fontId="46" fillId="0" borderId="5" xfId="4" applyFont="1" applyBorder="1"/>
    <xf numFmtId="9" fontId="12" fillId="0" borderId="5" xfId="2" applyFont="1" applyBorder="1"/>
    <xf numFmtId="0" fontId="0" fillId="0" borderId="0" xfId="0" applyAlignment="1">
      <alignment vertical="center"/>
    </xf>
    <xf numFmtId="0" fontId="37" fillId="3" borderId="41" xfId="0" applyFont="1" applyFill="1" applyBorder="1"/>
    <xf numFmtId="165" fontId="37" fillId="9" borderId="42" xfId="1" applyNumberFormat="1" applyFont="1" applyFill="1" applyBorder="1" applyProtection="1">
      <protection locked="0"/>
    </xf>
    <xf numFmtId="0" fontId="37" fillId="9" borderId="41" xfId="0" applyFont="1" applyFill="1" applyBorder="1"/>
    <xf numFmtId="0" fontId="37" fillId="9" borderId="0" xfId="0" applyFont="1" applyFill="1"/>
    <xf numFmtId="165" fontId="47" fillId="2" borderId="1" xfId="1" applyNumberFormat="1" applyFont="1" applyFill="1" applyBorder="1" applyProtection="1"/>
    <xf numFmtId="0" fontId="48" fillId="12" borderId="1" xfId="0" applyFont="1" applyFill="1" applyBorder="1"/>
    <xf numFmtId="165" fontId="48" fillId="12" borderId="1" xfId="1" applyNumberFormat="1" applyFont="1" applyFill="1" applyBorder="1" applyProtection="1"/>
    <xf numFmtId="0" fontId="47" fillId="9" borderId="1" xfId="0" applyFont="1" applyFill="1" applyBorder="1" applyProtection="1">
      <protection locked="0"/>
    </xf>
    <xf numFmtId="165" fontId="47" fillId="9" borderId="1" xfId="1" applyNumberFormat="1" applyFont="1" applyFill="1" applyBorder="1" applyProtection="1">
      <protection locked="0"/>
    </xf>
    <xf numFmtId="0" fontId="48" fillId="13" borderId="1" xfId="0" applyFont="1" applyFill="1" applyBorder="1"/>
    <xf numFmtId="165" fontId="48" fillId="13" borderId="1" xfId="1" applyNumberFormat="1" applyFont="1" applyFill="1" applyBorder="1" applyProtection="1"/>
    <xf numFmtId="0" fontId="57" fillId="0" borderId="9" xfId="4" applyFont="1" applyBorder="1"/>
    <xf numFmtId="0" fontId="57" fillId="0" borderId="9" xfId="4" applyFont="1" applyBorder="1" applyAlignment="1">
      <alignment horizontal="left"/>
    </xf>
    <xf numFmtId="0" fontId="57" fillId="0" borderId="0" xfId="4" applyFont="1" applyAlignment="1">
      <alignment horizontal="left"/>
    </xf>
    <xf numFmtId="0" fontId="57" fillId="0" borderId="0" xfId="4" applyFont="1"/>
    <xf numFmtId="0" fontId="57" fillId="0" borderId="5" xfId="4" applyFont="1" applyBorder="1"/>
    <xf numFmtId="0" fontId="41" fillId="0" borderId="5" xfId="4" applyFont="1" applyBorder="1" applyAlignment="1">
      <alignment horizontal="left"/>
    </xf>
    <xf numFmtId="0" fontId="41" fillId="0" borderId="0" xfId="4" applyFont="1" applyAlignment="1">
      <alignment horizontal="left"/>
    </xf>
    <xf numFmtId="0" fontId="41" fillId="0" borderId="0" xfId="4" applyFont="1"/>
    <xf numFmtId="3" fontId="41" fillId="0" borderId="0" xfId="4" applyNumberFormat="1" applyFont="1" applyAlignment="1">
      <alignment horizontal="right" indent="4"/>
    </xf>
    <xf numFmtId="9" fontId="41" fillId="0" borderId="0" xfId="2" applyFont="1" applyBorder="1"/>
    <xf numFmtId="169" fontId="37" fillId="0" borderId="0" xfId="1" applyNumberFormat="1" applyFont="1"/>
    <xf numFmtId="3" fontId="41" fillId="9" borderId="0" xfId="4" applyNumberFormat="1" applyFont="1" applyFill="1" applyAlignment="1">
      <alignment horizontal="right" indent="4"/>
    </xf>
    <xf numFmtId="9" fontId="41" fillId="0" borderId="0" xfId="2" applyFont="1" applyAlignment="1">
      <alignment horizontal="right" indent="4"/>
    </xf>
    <xf numFmtId="3" fontId="37" fillId="0" borderId="43" xfId="11" applyNumberFormat="1" applyFont="1" applyBorder="1" applyAlignment="1">
      <alignment horizontal="right" vertical="top"/>
    </xf>
    <xf numFmtId="170" fontId="41" fillId="0" borderId="0" xfId="2" applyNumberFormat="1" applyFont="1" applyAlignment="1">
      <alignment horizontal="right" indent="4"/>
    </xf>
    <xf numFmtId="0" fontId="41" fillId="0" borderId="5" xfId="4" applyFont="1" applyBorder="1"/>
    <xf numFmtId="3" fontId="41" fillId="0" borderId="5" xfId="4" applyNumberFormat="1" applyFont="1" applyBorder="1" applyAlignment="1">
      <alignment horizontal="right" indent="4"/>
    </xf>
    <xf numFmtId="0" fontId="37" fillId="0" borderId="0" xfId="4" applyFont="1" applyAlignment="1">
      <alignment horizontal="right" indent="3"/>
    </xf>
    <xf numFmtId="3" fontId="37" fillId="14" borderId="43" xfId="11" applyNumberFormat="1" applyFont="1" applyFill="1" applyBorder="1" applyAlignment="1">
      <alignment horizontal="right" vertical="top"/>
    </xf>
    <xf numFmtId="0" fontId="60" fillId="2" borderId="3" xfId="0" applyFont="1" applyFill="1" applyBorder="1" applyAlignment="1">
      <alignment vertical="center"/>
    </xf>
    <xf numFmtId="0" fontId="26" fillId="0" borderId="0" xfId="0" applyFont="1"/>
    <xf numFmtId="165" fontId="26" fillId="0" borderId="0" xfId="1" applyNumberFormat="1" applyFont="1"/>
    <xf numFmtId="0" fontId="19" fillId="0" borderId="0" xfId="0" applyFont="1"/>
    <xf numFmtId="0" fontId="26" fillId="3" borderId="0" xfId="0" applyFont="1" applyFill="1" applyAlignment="1">
      <alignment vertical="center"/>
    </xf>
    <xf numFmtId="165" fontId="26" fillId="3" borderId="0" xfId="1" applyNumberFormat="1" applyFont="1" applyFill="1"/>
    <xf numFmtId="0" fontId="26" fillId="9" borderId="0" xfId="0" applyFont="1" applyFill="1" applyAlignment="1">
      <alignment vertical="center"/>
    </xf>
    <xf numFmtId="165" fontId="26" fillId="9" borderId="0" xfId="1" applyNumberFormat="1" applyFont="1" applyFill="1"/>
    <xf numFmtId="0" fontId="26" fillId="0" borderId="0" xfId="0" quotePrefix="1" applyFont="1"/>
    <xf numFmtId="0" fontId="19" fillId="0" borderId="0" xfId="0" applyFont="1" applyAlignment="1">
      <alignment horizontal="center" textRotation="90"/>
    </xf>
    <xf numFmtId="165" fontId="26" fillId="0" borderId="0" xfId="1" applyNumberFormat="1" applyFont="1" applyAlignment="1">
      <alignment horizontal="center"/>
    </xf>
    <xf numFmtId="0" fontId="62" fillId="0" borderId="0" xfId="0" applyFont="1" applyAlignment="1">
      <alignment vertical="center"/>
    </xf>
    <xf numFmtId="0" fontId="64" fillId="0" borderId="0" xfId="0" applyFont="1"/>
    <xf numFmtId="0" fontId="63" fillId="0" borderId="0" xfId="0" applyFont="1"/>
    <xf numFmtId="0" fontId="63" fillId="2" borderId="0" xfId="0" applyFont="1" applyFill="1"/>
    <xf numFmtId="165" fontId="63" fillId="2" borderId="0" xfId="1" applyNumberFormat="1" applyFont="1" applyFill="1" applyBorder="1"/>
    <xf numFmtId="9" fontId="63" fillId="2" borderId="0" xfId="2" applyFont="1" applyFill="1" applyBorder="1" applyAlignment="1">
      <alignment horizontal="center"/>
    </xf>
    <xf numFmtId="0" fontId="66" fillId="2" borderId="0" xfId="0" applyFont="1" applyFill="1"/>
    <xf numFmtId="0" fontId="65" fillId="2" borderId="0" xfId="0" applyFont="1" applyFill="1"/>
    <xf numFmtId="0" fontId="67" fillId="2" borderId="0" xfId="0" applyFont="1" applyFill="1"/>
    <xf numFmtId="165" fontId="62" fillId="2" borderId="0" xfId="1" applyNumberFormat="1" applyFont="1" applyFill="1" applyBorder="1"/>
    <xf numFmtId="9" fontId="62" fillId="2" borderId="0" xfId="2" applyFont="1" applyFill="1" applyBorder="1" applyAlignment="1">
      <alignment horizontal="center"/>
    </xf>
    <xf numFmtId="0" fontId="19" fillId="2" borderId="0" xfId="0" applyFont="1" applyFill="1"/>
    <xf numFmtId="0" fontId="68" fillId="2" borderId="0" xfId="0" applyFont="1" applyFill="1"/>
    <xf numFmtId="0" fontId="62" fillId="0" borderId="0" xfId="0" applyFont="1"/>
    <xf numFmtId="165" fontId="26" fillId="0" borderId="0" xfId="1" applyNumberFormat="1" applyFont="1" applyBorder="1"/>
    <xf numFmtId="165" fontId="26" fillId="0" borderId="0" xfId="1" applyNumberFormat="1" applyFont="1" applyBorder="1" applyAlignment="1">
      <alignment horizontal="center"/>
    </xf>
    <xf numFmtId="0" fontId="68" fillId="0" borderId="0" xfId="0" applyFont="1"/>
    <xf numFmtId="0" fontId="69" fillId="4" borderId="0" xfId="0" applyFont="1" applyFill="1"/>
    <xf numFmtId="165" fontId="69" fillId="4" borderId="0" xfId="1" applyNumberFormat="1" applyFont="1" applyFill="1" applyBorder="1"/>
    <xf numFmtId="9" fontId="69" fillId="4" borderId="0" xfId="2" applyFont="1" applyFill="1" applyBorder="1" applyAlignment="1">
      <alignment horizontal="center"/>
    </xf>
    <xf numFmtId="0" fontId="70" fillId="0" borderId="0" xfId="0" applyFont="1"/>
    <xf numFmtId="0" fontId="69" fillId="2" borderId="0" xfId="0" applyFont="1" applyFill="1"/>
    <xf numFmtId="0" fontId="69" fillId="0" borderId="0" xfId="0" applyFont="1"/>
    <xf numFmtId="165" fontId="26" fillId="2" borderId="0" xfId="1" applyNumberFormat="1" applyFont="1" applyFill="1" applyBorder="1"/>
    <xf numFmtId="9" fontId="26" fillId="2" borderId="0" xfId="2" applyFont="1" applyFill="1" applyBorder="1" applyAlignment="1">
      <alignment horizontal="center"/>
    </xf>
    <xf numFmtId="165" fontId="26" fillId="0" borderId="0" xfId="1" applyNumberFormat="1" applyFont="1" applyFill="1"/>
    <xf numFmtId="9" fontId="26" fillId="0" borderId="0" xfId="2" applyFont="1" applyFill="1" applyAlignment="1">
      <alignment horizontal="center"/>
    </xf>
    <xf numFmtId="9" fontId="67" fillId="2" borderId="0" xfId="2" applyFont="1" applyFill="1" applyBorder="1" applyAlignment="1">
      <alignment horizontal="center"/>
    </xf>
    <xf numFmtId="165" fontId="63" fillId="15" borderId="0" xfId="1" applyNumberFormat="1" applyFont="1" applyFill="1" applyBorder="1" applyAlignment="1">
      <alignment vertical="center"/>
    </xf>
    <xf numFmtId="9" fontId="60" fillId="15" borderId="0" xfId="2" applyFont="1" applyFill="1" applyBorder="1" applyAlignment="1">
      <alignment horizontal="center" vertical="center"/>
    </xf>
    <xf numFmtId="0" fontId="63" fillId="4" borderId="0" xfId="0" applyFont="1" applyFill="1"/>
    <xf numFmtId="165" fontId="26" fillId="4" borderId="0" xfId="1" applyNumberFormat="1" applyFont="1" applyFill="1"/>
    <xf numFmtId="9" fontId="26" fillId="4" borderId="0" xfId="2" applyFont="1" applyFill="1" applyAlignment="1">
      <alignment horizontal="center"/>
    </xf>
    <xf numFmtId="165" fontId="63" fillId="4" borderId="0" xfId="1" applyNumberFormat="1" applyFont="1" applyFill="1"/>
    <xf numFmtId="9" fontId="63" fillId="4" borderId="0" xfId="2" applyFont="1" applyFill="1" applyAlignment="1">
      <alignment horizontal="center"/>
    </xf>
    <xf numFmtId="9" fontId="60" fillId="4" borderId="0" xfId="2" applyFont="1" applyFill="1" applyAlignment="1">
      <alignment horizontal="center"/>
    </xf>
    <xf numFmtId="0" fontId="26" fillId="2" borderId="0" xfId="0" applyFont="1" applyFill="1"/>
    <xf numFmtId="165" fontId="26" fillId="2" borderId="0" xfId="1" applyNumberFormat="1" applyFont="1" applyFill="1"/>
    <xf numFmtId="9" fontId="26" fillId="2" borderId="0" xfId="2" applyFont="1" applyFill="1" applyAlignment="1">
      <alignment horizontal="center"/>
    </xf>
    <xf numFmtId="9" fontId="71" fillId="16" borderId="0" xfId="0" applyNumberFormat="1" applyFont="1" applyFill="1" applyAlignment="1">
      <alignment horizontal="center"/>
    </xf>
    <xf numFmtId="0" fontId="26" fillId="4" borderId="0" xfId="0" applyFont="1" applyFill="1"/>
    <xf numFmtId="9" fontId="19" fillId="4" borderId="0" xfId="2" applyFont="1" applyFill="1" applyAlignment="1">
      <alignment horizontal="center"/>
    </xf>
    <xf numFmtId="165" fontId="63" fillId="2" borderId="0" xfId="1" applyNumberFormat="1" applyFont="1" applyFill="1"/>
    <xf numFmtId="9" fontId="60" fillId="2" borderId="0" xfId="2" applyFont="1" applyFill="1" applyAlignment="1">
      <alignment horizontal="center"/>
    </xf>
    <xf numFmtId="165" fontId="64" fillId="0" borderId="0" xfId="1" applyNumberFormat="1" applyFont="1"/>
    <xf numFmtId="0" fontId="61" fillId="0" borderId="0" xfId="0" applyFont="1"/>
    <xf numFmtId="0" fontId="60" fillId="2" borderId="3" xfId="0" applyFont="1" applyFill="1" applyBorder="1" applyAlignment="1">
      <alignment horizontal="right" vertical="center"/>
    </xf>
    <xf numFmtId="0" fontId="40" fillId="0" borderId="1" xfId="0" applyFont="1" applyBorder="1" applyAlignment="1">
      <alignment horizontal="left"/>
    </xf>
    <xf numFmtId="0" fontId="40" fillId="0" borderId="1" xfId="0" applyFont="1" applyBorder="1"/>
    <xf numFmtId="0" fontId="72" fillId="0" borderId="0" xfId="4" applyFont="1"/>
    <xf numFmtId="0" fontId="73" fillId="0" borderId="9" xfId="4" applyFont="1" applyBorder="1"/>
    <xf numFmtId="0" fontId="73" fillId="0" borderId="0" xfId="4" applyFont="1" applyAlignment="1">
      <alignment horizontal="center"/>
    </xf>
    <xf numFmtId="0" fontId="67" fillId="0" borderId="0" xfId="4" applyFont="1" applyAlignment="1">
      <alignment horizontal="center"/>
    </xf>
    <xf numFmtId="0" fontId="73" fillId="0" borderId="5" xfId="4" applyFont="1" applyBorder="1" applyAlignment="1">
      <alignment horizontal="center"/>
    </xf>
    <xf numFmtId="0" fontId="26" fillId="0" borderId="0" xfId="4" applyFont="1"/>
    <xf numFmtId="0" fontId="23" fillId="0" borderId="0" xfId="4" applyFont="1"/>
    <xf numFmtId="0" fontId="23" fillId="0" borderId="0" xfId="4" applyFont="1" applyAlignment="1">
      <alignment horizontal="right" indent="4"/>
    </xf>
    <xf numFmtId="3" fontId="23" fillId="0" borderId="0" xfId="4" applyNumberFormat="1" applyFont="1" applyAlignment="1">
      <alignment horizontal="right" indent="4"/>
    </xf>
    <xf numFmtId="0" fontId="19" fillId="0" borderId="0" xfId="4" applyFont="1"/>
    <xf numFmtId="9" fontId="23" fillId="0" borderId="0" xfId="2" applyFont="1" applyBorder="1" applyAlignment="1">
      <alignment horizontal="center"/>
    </xf>
    <xf numFmtId="169" fontId="19" fillId="0" borderId="0" xfId="1" applyNumberFormat="1" applyFont="1"/>
    <xf numFmtId="170" fontId="23" fillId="0" borderId="0" xfId="2" applyNumberFormat="1" applyFont="1" applyBorder="1" applyAlignment="1">
      <alignment horizontal="center"/>
    </xf>
    <xf numFmtId="0" fontId="12" fillId="0" borderId="0" xfId="4" applyFont="1" applyAlignment="1">
      <alignment horizontal="right" indent="4"/>
    </xf>
    <xf numFmtId="0" fontId="63" fillId="2" borderId="15" xfId="0" applyFont="1" applyFill="1" applyBorder="1"/>
    <xf numFmtId="0" fontId="63" fillId="2" borderId="16" xfId="0" applyFont="1" applyFill="1" applyBorder="1"/>
    <xf numFmtId="9" fontId="63" fillId="2" borderId="15" xfId="0" applyNumberFormat="1" applyFont="1" applyFill="1" applyBorder="1"/>
    <xf numFmtId="167" fontId="63" fillId="2" borderId="15" xfId="1" applyNumberFormat="1" applyFont="1" applyFill="1" applyBorder="1"/>
    <xf numFmtId="0" fontId="74" fillId="0" borderId="0" xfId="8" applyFont="1"/>
    <xf numFmtId="0" fontId="68" fillId="6" borderId="15" xfId="0" applyFont="1" applyFill="1" applyBorder="1" applyAlignment="1">
      <alignment vertical="center" wrapText="1"/>
    </xf>
    <xf numFmtId="0" fontId="68" fillId="6" borderId="15" xfId="0" applyFont="1" applyFill="1" applyBorder="1" applyAlignment="1">
      <alignment horizontal="right" vertical="center" wrapText="1"/>
    </xf>
    <xf numFmtId="0" fontId="61" fillId="0" borderId="0" xfId="0" applyFont="1" applyAlignment="1">
      <alignment vertical="center" wrapText="1"/>
    </xf>
    <xf numFmtId="0" fontId="26" fillId="3" borderId="15" xfId="0" applyFont="1" applyFill="1" applyBorder="1" applyProtection="1">
      <protection locked="0"/>
    </xf>
    <xf numFmtId="0" fontId="61" fillId="5" borderId="15" xfId="0" applyFont="1" applyFill="1" applyBorder="1" applyProtection="1">
      <protection locked="0"/>
    </xf>
    <xf numFmtId="9" fontId="26" fillId="3" borderId="15" xfId="0" applyNumberFormat="1" applyFont="1" applyFill="1" applyBorder="1" applyProtection="1">
      <protection locked="0"/>
    </xf>
    <xf numFmtId="167" fontId="26" fillId="6" borderId="15" xfId="1" applyNumberFormat="1" applyFont="1" applyFill="1" applyBorder="1" applyProtection="1"/>
    <xf numFmtId="167" fontId="26" fillId="2" borderId="15" xfId="1" applyNumberFormat="1" applyFont="1" applyFill="1" applyBorder="1"/>
    <xf numFmtId="0" fontId="26" fillId="3" borderId="16" xfId="0" applyFont="1" applyFill="1" applyBorder="1" applyProtection="1">
      <protection locked="0"/>
    </xf>
    <xf numFmtId="167" fontId="26" fillId="3" borderId="15" xfId="1" applyNumberFormat="1" applyFont="1" applyFill="1" applyBorder="1" applyProtection="1">
      <protection locked="0"/>
    </xf>
    <xf numFmtId="0" fontId="61" fillId="0" borderId="0" xfId="4" applyFont="1"/>
    <xf numFmtId="0" fontId="26" fillId="5" borderId="15" xfId="0" applyFont="1" applyFill="1" applyBorder="1" applyProtection="1">
      <protection locked="0"/>
    </xf>
    <xf numFmtId="165" fontId="26" fillId="6" borderId="15" xfId="1" applyNumberFormat="1" applyFont="1" applyFill="1" applyBorder="1" applyProtection="1"/>
    <xf numFmtId="3" fontId="75" fillId="0" borderId="0" xfId="4" applyNumberFormat="1" applyFont="1" applyAlignment="1">
      <alignment horizontal="right" indent="4"/>
    </xf>
    <xf numFmtId="3" fontId="10" fillId="0" borderId="0" xfId="4" applyNumberFormat="1"/>
    <xf numFmtId="0" fontId="12" fillId="11" borderId="5" xfId="4" applyFont="1" applyFill="1" applyBorder="1" applyAlignment="1">
      <alignment horizontal="right" indent="5"/>
    </xf>
    <xf numFmtId="3" fontId="75" fillId="0" borderId="5" xfId="4" applyNumberFormat="1" applyFont="1" applyBorder="1" applyAlignment="1">
      <alignment horizontal="right" indent="4"/>
    </xf>
    <xf numFmtId="165" fontId="37" fillId="9" borderId="0" xfId="1" applyNumberFormat="1" applyFont="1" applyFill="1"/>
    <xf numFmtId="0" fontId="46" fillId="9" borderId="0" xfId="0" applyFont="1" applyFill="1"/>
    <xf numFmtId="0" fontId="59" fillId="3" borderId="3" xfId="0" applyFont="1" applyFill="1" applyBorder="1" applyProtection="1">
      <protection locked="0"/>
    </xf>
    <xf numFmtId="14" fontId="59" fillId="3" borderId="3" xfId="0" applyNumberFormat="1" applyFont="1" applyFill="1" applyBorder="1" applyProtection="1">
      <protection locked="0"/>
    </xf>
    <xf numFmtId="165" fontId="76" fillId="0" borderId="0" xfId="1" applyNumberFormat="1" applyFont="1" applyFill="1"/>
    <xf numFmtId="14" fontId="59" fillId="0" borderId="3" xfId="0" applyNumberFormat="1" applyFont="1" applyBorder="1"/>
    <xf numFmtId="2" fontId="59" fillId="3" borderId="3" xfId="0" applyNumberFormat="1" applyFont="1" applyFill="1" applyBorder="1" applyProtection="1">
      <protection locked="0"/>
    </xf>
    <xf numFmtId="2" fontId="59" fillId="0" borderId="3" xfId="0" applyNumberFormat="1" applyFont="1" applyBorder="1"/>
    <xf numFmtId="0" fontId="77" fillId="0" borderId="0" xfId="0" applyFont="1" applyProtection="1">
      <protection locked="0"/>
    </xf>
    <xf numFmtId="0" fontId="78" fillId="0" borderId="0" xfId="0" applyFont="1" applyAlignment="1">
      <alignment vertical="center"/>
    </xf>
    <xf numFmtId="0" fontId="76" fillId="0" borderId="0" xfId="0" applyFont="1"/>
    <xf numFmtId="0" fontId="23" fillId="0" borderId="0" xfId="0" applyFont="1"/>
    <xf numFmtId="165" fontId="63" fillId="4" borderId="41" xfId="1" applyNumberFormat="1" applyFont="1" applyFill="1" applyBorder="1" applyAlignment="1">
      <alignment horizontal="center" vertical="center" wrapText="1"/>
    </xf>
    <xf numFmtId="0" fontId="37" fillId="3" borderId="42" xfId="0" applyFont="1" applyFill="1" applyBorder="1"/>
    <xf numFmtId="165" fontId="63" fillId="12" borderId="52" xfId="1" applyNumberFormat="1" applyFont="1" applyFill="1" applyBorder="1"/>
    <xf numFmtId="165" fontId="63" fillId="13" borderId="52" xfId="1" applyNumberFormat="1" applyFont="1" applyFill="1" applyBorder="1"/>
    <xf numFmtId="9" fontId="63" fillId="13" borderId="6" xfId="2" applyFont="1" applyFill="1" applyBorder="1" applyAlignment="1">
      <alignment horizontal="center"/>
    </xf>
    <xf numFmtId="165" fontId="63" fillId="12" borderId="50" xfId="1" applyNumberFormat="1" applyFont="1" applyFill="1" applyBorder="1"/>
    <xf numFmtId="9" fontId="62" fillId="4" borderId="53" xfId="2" applyFont="1" applyFill="1" applyBorder="1" applyAlignment="1">
      <alignment horizontal="center" vertical="center" wrapText="1"/>
    </xf>
    <xf numFmtId="0" fontId="19" fillId="0" borderId="2" xfId="0" applyFont="1" applyBorder="1" applyAlignment="1">
      <alignment horizontal="center" textRotation="90"/>
    </xf>
    <xf numFmtId="0" fontId="19" fillId="0" borderId="2" xfId="0" applyFont="1" applyBorder="1"/>
    <xf numFmtId="0" fontId="46" fillId="6" borderId="46" xfId="0" applyFont="1" applyFill="1" applyBorder="1"/>
    <xf numFmtId="165" fontId="37" fillId="2" borderId="47" xfId="1" applyNumberFormat="1" applyFont="1" applyFill="1" applyBorder="1"/>
    <xf numFmtId="9" fontId="47" fillId="2" borderId="55" xfId="2" applyFont="1" applyFill="1" applyBorder="1" applyAlignment="1">
      <alignment horizontal="center"/>
    </xf>
    <xf numFmtId="0" fontId="46" fillId="3" borderId="46" xfId="0" applyFont="1" applyFill="1" applyBorder="1" applyProtection="1">
      <protection locked="0"/>
    </xf>
    <xf numFmtId="0" fontId="47" fillId="3" borderId="44" xfId="4" applyFont="1" applyFill="1" applyBorder="1"/>
    <xf numFmtId="0" fontId="37" fillId="2" borderId="45" xfId="0" applyFont="1" applyFill="1" applyBorder="1"/>
    <xf numFmtId="0" fontId="37" fillId="2" borderId="54" xfId="0" applyFont="1" applyFill="1" applyBorder="1"/>
    <xf numFmtId="0" fontId="63" fillId="12" borderId="48" xfId="0" applyFont="1" applyFill="1" applyBorder="1"/>
    <xf numFmtId="165" fontId="63" fillId="12" borderId="49" xfId="1" applyNumberFormat="1" applyFont="1" applyFill="1" applyBorder="1"/>
    <xf numFmtId="9" fontId="63" fillId="12" borderId="56" xfId="2" applyFont="1" applyFill="1" applyBorder="1" applyAlignment="1">
      <alignment horizontal="center"/>
    </xf>
    <xf numFmtId="0" fontId="46" fillId="9" borderId="46" xfId="0" applyFont="1" applyFill="1" applyBorder="1" applyProtection="1">
      <protection locked="0"/>
    </xf>
    <xf numFmtId="0" fontId="47" fillId="9" borderId="44" xfId="4" applyFont="1" applyFill="1" applyBorder="1"/>
    <xf numFmtId="0" fontId="63" fillId="13" borderId="48" xfId="0" applyFont="1" applyFill="1" applyBorder="1"/>
    <xf numFmtId="165" fontId="63" fillId="13" borderId="49" xfId="1" applyNumberFormat="1" applyFont="1" applyFill="1" applyBorder="1"/>
    <xf numFmtId="9" fontId="63" fillId="13" borderId="56" xfId="2" applyFont="1" applyFill="1" applyBorder="1" applyAlignment="1">
      <alignment horizontal="center"/>
    </xf>
    <xf numFmtId="0" fontId="63" fillId="12" borderId="57" xfId="0" applyFont="1" applyFill="1" applyBorder="1"/>
    <xf numFmtId="165" fontId="63" fillId="12" borderId="58" xfId="1" applyNumberFormat="1" applyFont="1" applyFill="1" applyBorder="1"/>
    <xf numFmtId="9" fontId="63" fillId="12" borderId="59" xfId="2" applyFont="1" applyFill="1" applyBorder="1" applyAlignment="1">
      <alignment horizontal="center"/>
    </xf>
    <xf numFmtId="0" fontId="47" fillId="3" borderId="42" xfId="0" applyFont="1" applyFill="1" applyBorder="1" applyProtection="1">
      <protection locked="0"/>
    </xf>
    <xf numFmtId="0" fontId="65" fillId="12" borderId="51" xfId="0" applyFont="1" applyFill="1" applyBorder="1"/>
    <xf numFmtId="0" fontId="47" fillId="9" borderId="42" xfId="0" applyFont="1" applyFill="1" applyBorder="1" applyProtection="1">
      <protection locked="0"/>
    </xf>
    <xf numFmtId="0" fontId="65" fillId="13" borderId="51" xfId="0" applyFont="1" applyFill="1" applyBorder="1"/>
    <xf numFmtId="9" fontId="63" fillId="12" borderId="6" xfId="2" applyFont="1" applyFill="1" applyBorder="1" applyAlignment="1">
      <alignment horizontal="center"/>
    </xf>
    <xf numFmtId="0" fontId="63" fillId="2" borderId="60" xfId="0" applyFont="1" applyFill="1" applyBorder="1" applyAlignment="1">
      <alignment vertical="center"/>
    </xf>
    <xf numFmtId="165" fontId="63" fillId="2" borderId="61" xfId="1" applyNumberFormat="1" applyFont="1" applyFill="1" applyBorder="1" applyAlignment="1">
      <alignment horizontal="center" vertical="center"/>
    </xf>
    <xf numFmtId="165" fontId="63" fillId="2" borderId="62" xfId="1" applyNumberFormat="1" applyFont="1" applyFill="1" applyBorder="1" applyAlignment="1">
      <alignment horizontal="center" vertical="center"/>
    </xf>
    <xf numFmtId="0" fontId="76" fillId="0" borderId="0" xfId="4" applyFont="1" applyAlignment="1">
      <alignment horizontal="left"/>
    </xf>
    <xf numFmtId="0" fontId="48" fillId="0" borderId="1" xfId="0" applyFont="1" applyBorder="1"/>
    <xf numFmtId="165" fontId="48" fillId="0" borderId="1" xfId="1" applyNumberFormat="1" applyFont="1" applyFill="1" applyBorder="1" applyProtection="1"/>
    <xf numFmtId="9" fontId="63" fillId="0" borderId="0" xfId="2" applyFont="1" applyFill="1" applyBorder="1" applyAlignment="1">
      <alignment horizontal="center"/>
    </xf>
    <xf numFmtId="165" fontId="63" fillId="0" borderId="1" xfId="1" applyNumberFormat="1" applyFont="1" applyFill="1" applyBorder="1"/>
    <xf numFmtId="9" fontId="63" fillId="0" borderId="3" xfId="2" applyFont="1" applyFill="1" applyBorder="1" applyAlignment="1">
      <alignment horizontal="center"/>
    </xf>
    <xf numFmtId="0" fontId="63" fillId="0" borderId="1" xfId="0" applyFont="1" applyBorder="1"/>
    <xf numFmtId="165" fontId="63" fillId="0" borderId="3" xfId="1" applyNumberFormat="1" applyFont="1" applyFill="1" applyBorder="1"/>
    <xf numFmtId="0" fontId="65" fillId="0" borderId="63" xfId="0" applyFont="1" applyBorder="1"/>
    <xf numFmtId="9" fontId="63" fillId="0" borderId="9" xfId="2" applyFont="1" applyFill="1" applyBorder="1" applyAlignment="1">
      <alignment horizontal="center"/>
    </xf>
    <xf numFmtId="0" fontId="63" fillId="15" borderId="0" xfId="0" applyFont="1" applyFill="1" applyAlignment="1">
      <alignment vertical="center" wrapText="1"/>
    </xf>
    <xf numFmtId="0" fontId="63" fillId="4" borderId="0" xfId="0" applyFont="1" applyFill="1" applyAlignment="1">
      <alignment wrapText="1"/>
    </xf>
    <xf numFmtId="0" fontId="67" fillId="2" borderId="0" xfId="0" applyFont="1" applyFill="1" applyAlignment="1">
      <alignment wrapText="1"/>
    </xf>
    <xf numFmtId="169" fontId="1" fillId="0" borderId="0" xfId="1" applyNumberFormat="1" applyFont="1"/>
    <xf numFmtId="167" fontId="63" fillId="2" borderId="0" xfId="1" applyNumberFormat="1" applyFont="1" applyFill="1" applyBorder="1"/>
    <xf numFmtId="0" fontId="48" fillId="0" borderId="13" xfId="0" applyFont="1" applyBorder="1" applyAlignment="1">
      <alignment vertical="center" wrapText="1"/>
    </xf>
    <xf numFmtId="0" fontId="48" fillId="0" borderId="5" xfId="0" applyFont="1" applyBorder="1" applyAlignment="1">
      <alignment vertical="center" wrapText="1"/>
    </xf>
    <xf numFmtId="0" fontId="48" fillId="0" borderId="4" xfId="0" applyFont="1" applyBorder="1" applyAlignment="1">
      <alignment vertical="center" wrapText="1"/>
    </xf>
    <xf numFmtId="9" fontId="37" fillId="3" borderId="16" xfId="0" applyNumberFormat="1" applyFont="1" applyFill="1" applyBorder="1" applyProtection="1">
      <protection locked="0"/>
    </xf>
    <xf numFmtId="3" fontId="80" fillId="2" borderId="15" xfId="2" applyNumberFormat="1" applyFont="1" applyFill="1" applyBorder="1"/>
    <xf numFmtId="3" fontId="37" fillId="3" borderId="16" xfId="0" applyNumberFormat="1" applyFont="1" applyFill="1" applyBorder="1" applyProtection="1">
      <protection locked="0"/>
    </xf>
    <xf numFmtId="3" fontId="37" fillId="3" borderId="15" xfId="0" applyNumberFormat="1" applyFont="1" applyFill="1" applyBorder="1" applyProtection="1">
      <protection locked="0"/>
    </xf>
    <xf numFmtId="0" fontId="39" fillId="0" borderId="0" xfId="8" applyFont="1" applyFill="1" applyBorder="1" applyAlignment="1">
      <alignment horizontal="left"/>
    </xf>
    <xf numFmtId="0" fontId="63" fillId="2" borderId="53" xfId="0" applyFont="1" applyFill="1" applyBorder="1" applyAlignment="1">
      <alignment horizontal="left" vertical="center"/>
    </xf>
    <xf numFmtId="0" fontId="63" fillId="2" borderId="41" xfId="0" applyFont="1" applyFill="1" applyBorder="1" applyAlignment="1">
      <alignment horizontal="left" vertical="center"/>
    </xf>
    <xf numFmtId="0" fontId="61" fillId="0" borderId="0" xfId="0" applyFont="1" applyAlignment="1">
      <alignment horizontal="center" textRotation="90"/>
    </xf>
    <xf numFmtId="0" fontId="68" fillId="6" borderId="64" xfId="0" applyFont="1" applyFill="1" applyBorder="1" applyAlignment="1">
      <alignment horizontal="center" vertical="center" wrapText="1"/>
    </xf>
    <xf numFmtId="0" fontId="68" fillId="6" borderId="65" xfId="0" applyFont="1" applyFill="1" applyBorder="1" applyAlignment="1">
      <alignment horizontal="center" vertical="center" wrapText="1"/>
    </xf>
    <xf numFmtId="0" fontId="26" fillId="3" borderId="64" xfId="0" applyFont="1" applyFill="1" applyBorder="1" applyProtection="1">
      <protection locked="0"/>
    </xf>
    <xf numFmtId="0" fontId="26" fillId="3" borderId="65" xfId="0" applyFont="1" applyFill="1" applyBorder="1" applyProtection="1">
      <protection locked="0"/>
    </xf>
    <xf numFmtId="0" fontId="81" fillId="11" borderId="0" xfId="0" applyFont="1" applyFill="1"/>
    <xf numFmtId="0" fontId="37" fillId="0" borderId="2" xfId="0" applyFont="1" applyBorder="1" applyAlignment="1">
      <alignment horizontal="left"/>
    </xf>
    <xf numFmtId="0" fontId="37" fillId="0" borderId="0" xfId="0" applyFont="1" applyAlignment="1">
      <alignment horizontal="left"/>
    </xf>
    <xf numFmtId="0" fontId="72" fillId="0" borderId="0" xfId="4" applyFont="1" applyAlignment="1">
      <alignment horizontal="center"/>
    </xf>
    <xf numFmtId="0" fontId="22" fillId="0" borderId="0" xfId="9" applyFont="1" applyAlignment="1">
      <alignment horizontal="left" vertical="top" wrapText="1"/>
    </xf>
    <xf numFmtId="0" fontId="26" fillId="0" borderId="31" xfId="9" applyFont="1" applyBorder="1" applyAlignment="1">
      <alignment horizontal="left" vertical="center"/>
    </xf>
    <xf numFmtId="0" fontId="26" fillId="0" borderId="26" xfId="9" applyFont="1" applyBorder="1" applyAlignment="1">
      <alignment horizontal="left" vertical="center"/>
    </xf>
    <xf numFmtId="0" fontId="26"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16C21446-79FF-924A-AA48-F9F768FCC893}"/>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2" name="Gerade Verbindung mit Pfeil 1">
          <a:extLst>
            <a:ext uri="{FF2B5EF4-FFF2-40B4-BE49-F238E27FC236}">
              <a16:creationId xmlns:a16="http://schemas.microsoft.com/office/drawing/2014/main" id="{0AD566C8-9B1C-4E48-B2D5-347F9770CF15}"/>
            </a:ext>
          </a:extLst>
        </xdr:cNvPr>
        <xdr:cNvCxnSpPr/>
      </xdr:nvCxnSpPr>
      <xdr:spPr>
        <a:xfrm>
          <a:off x="7910286" y="553357"/>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xdr:row>
      <xdr:rowOff>108857</xdr:rowOff>
    </xdr:from>
    <xdr:to>
      <xdr:col>10</xdr:col>
      <xdr:colOff>671286</xdr:colOff>
      <xdr:row>4</xdr:row>
      <xdr:rowOff>108858</xdr:rowOff>
    </xdr:to>
    <xdr:cxnSp macro="">
      <xdr:nvCxnSpPr>
        <xdr:cNvPr id="3" name="Gerade Verbindung mit Pfeil 2">
          <a:extLst>
            <a:ext uri="{FF2B5EF4-FFF2-40B4-BE49-F238E27FC236}">
              <a16:creationId xmlns:a16="http://schemas.microsoft.com/office/drawing/2014/main" id="{9F4BAB77-1DB0-DF47-A327-35BD8EFB4452}"/>
            </a:ext>
          </a:extLst>
        </xdr:cNvPr>
        <xdr:cNvCxnSpPr/>
      </xdr:nvCxnSpPr>
      <xdr:spPr>
        <a:xfrm>
          <a:off x="7910286" y="771071"/>
          <a:ext cx="1297214"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47"/>
  <sheetViews>
    <sheetView showGridLines="0" zoomScale="140" zoomScaleNormal="140" workbookViewId="0">
      <selection activeCell="A15" sqref="A15"/>
    </sheetView>
  </sheetViews>
  <sheetFormatPr baseColWidth="10" defaultColWidth="10.83203125" defaultRowHeight="16"/>
  <cols>
    <col min="1" max="1" width="3.6640625" style="95" customWidth="1"/>
    <col min="2" max="16384" width="10.83203125" style="95"/>
  </cols>
  <sheetData>
    <row r="1" spans="1:14">
      <c r="A1" s="97" t="s">
        <v>0</v>
      </c>
      <c r="B1" s="94"/>
      <c r="C1" s="94"/>
      <c r="D1" s="94"/>
      <c r="E1" s="94"/>
      <c r="F1" s="94"/>
      <c r="G1" s="94"/>
      <c r="H1" s="94"/>
      <c r="I1" s="94"/>
      <c r="J1" s="94"/>
      <c r="K1" s="94"/>
      <c r="L1" s="94"/>
      <c r="M1" s="94"/>
      <c r="N1" s="94"/>
    </row>
    <row r="2" spans="1:14">
      <c r="A2" s="96"/>
    </row>
    <row r="3" spans="1:14">
      <c r="A3" s="97" t="s">
        <v>1</v>
      </c>
      <c r="B3" s="94"/>
      <c r="C3" s="94"/>
      <c r="D3" s="94"/>
      <c r="E3" s="94"/>
      <c r="F3" s="94"/>
      <c r="G3" s="94"/>
      <c r="H3" s="94"/>
      <c r="I3" s="94"/>
      <c r="J3" s="94"/>
      <c r="K3" s="94"/>
      <c r="L3" s="94"/>
      <c r="M3" s="94"/>
      <c r="N3" s="94"/>
    </row>
    <row r="4" spans="1:14">
      <c r="A4" s="343" t="s">
        <v>2</v>
      </c>
      <c r="B4" s="343"/>
      <c r="C4" s="343"/>
      <c r="D4" s="343"/>
    </row>
    <row r="5" spans="1:14">
      <c r="A5" s="343" t="s">
        <v>3</v>
      </c>
      <c r="B5" s="343"/>
      <c r="C5" s="343"/>
      <c r="D5" s="343"/>
    </row>
    <row r="6" spans="1:14">
      <c r="A6" s="343" t="s">
        <v>4</v>
      </c>
      <c r="B6" s="343"/>
      <c r="C6" s="343"/>
      <c r="D6" s="343"/>
    </row>
    <row r="7" spans="1:14">
      <c r="A7" s="343" t="s">
        <v>5</v>
      </c>
      <c r="B7" s="343"/>
      <c r="C7" s="343"/>
      <c r="D7" s="343"/>
      <c r="F7" s="129"/>
      <c r="G7" s="129"/>
      <c r="H7" s="129"/>
      <c r="I7" s="129"/>
    </row>
    <row r="8" spans="1:14">
      <c r="A8" s="343" t="s">
        <v>6</v>
      </c>
      <c r="B8" s="343"/>
      <c r="C8" s="343"/>
      <c r="D8" s="343"/>
    </row>
    <row r="9" spans="1:14">
      <c r="A9" s="343" t="s">
        <v>7</v>
      </c>
      <c r="B9" s="343"/>
      <c r="C9" s="343"/>
      <c r="D9" s="343"/>
    </row>
    <row r="10" spans="1:14">
      <c r="A10" s="343" t="s">
        <v>8</v>
      </c>
      <c r="B10" s="343"/>
      <c r="C10" s="343"/>
      <c r="D10" s="343"/>
    </row>
    <row r="11" spans="1:14">
      <c r="A11" s="343" t="s">
        <v>9</v>
      </c>
      <c r="B11" s="343"/>
      <c r="C11" s="343"/>
      <c r="D11" s="343"/>
    </row>
    <row r="12" spans="1:14">
      <c r="A12" s="343" t="s">
        <v>10</v>
      </c>
      <c r="B12" s="343"/>
      <c r="C12" s="343"/>
      <c r="D12" s="343"/>
    </row>
    <row r="13" spans="1:14">
      <c r="A13" s="98"/>
      <c r="F13" s="343"/>
      <c r="G13" s="343"/>
      <c r="H13" s="343"/>
    </row>
    <row r="14" spans="1:14">
      <c r="A14" s="96"/>
    </row>
    <row r="15" spans="1:14">
      <c r="A15" s="97" t="s">
        <v>11</v>
      </c>
      <c r="B15" s="94"/>
      <c r="C15" s="94"/>
      <c r="D15" s="94"/>
      <c r="E15" s="94"/>
      <c r="F15" s="94"/>
      <c r="G15" s="94"/>
      <c r="H15" s="94"/>
      <c r="I15" s="94"/>
      <c r="J15" s="94"/>
      <c r="K15" s="94"/>
      <c r="L15" s="94"/>
      <c r="M15" s="94"/>
      <c r="N15" s="94"/>
    </row>
    <row r="16" spans="1:14">
      <c r="A16" s="95" t="s">
        <v>12</v>
      </c>
    </row>
    <row r="17" spans="1:14">
      <c r="A17" s="95" t="s">
        <v>13</v>
      </c>
    </row>
    <row r="18" spans="1:14" s="99" customFormat="1">
      <c r="A18" s="99" t="s">
        <v>14</v>
      </c>
    </row>
    <row r="19" spans="1:14">
      <c r="A19" s="95" t="s">
        <v>15</v>
      </c>
    </row>
    <row r="20" spans="1:14">
      <c r="A20" s="95" t="s">
        <v>16</v>
      </c>
    </row>
    <row r="22" spans="1:14">
      <c r="A22" s="95" t="s">
        <v>17</v>
      </c>
    </row>
    <row r="23" spans="1:14">
      <c r="A23" s="95" t="s">
        <v>18</v>
      </c>
    </row>
    <row r="26" spans="1:14">
      <c r="A26" s="97" t="s">
        <v>19</v>
      </c>
      <c r="B26" s="94"/>
      <c r="C26" s="94"/>
      <c r="D26" s="94"/>
      <c r="E26" s="94"/>
      <c r="F26" s="94"/>
      <c r="G26" s="94"/>
      <c r="H26" s="94"/>
      <c r="I26" s="94"/>
      <c r="J26" s="94"/>
      <c r="K26" s="94"/>
      <c r="L26" s="94"/>
      <c r="M26" s="94"/>
      <c r="N26" s="94"/>
    </row>
    <row r="27" spans="1:14">
      <c r="A27" s="95" t="s">
        <v>20</v>
      </c>
    </row>
    <row r="28" spans="1:14">
      <c r="A28" s="95" t="s">
        <v>21</v>
      </c>
      <c r="C28" s="95" t="s">
        <v>3</v>
      </c>
    </row>
    <row r="29" spans="1:14">
      <c r="A29" s="95" t="s">
        <v>22</v>
      </c>
      <c r="C29" s="95" t="s">
        <v>23</v>
      </c>
    </row>
    <row r="30" spans="1:14">
      <c r="A30" s="95" t="s">
        <v>24</v>
      </c>
      <c r="C30" s="95" t="s">
        <v>25</v>
      </c>
    </row>
    <row r="31" spans="1:14">
      <c r="A31" s="95" t="s">
        <v>26</v>
      </c>
      <c r="C31" s="95" t="s">
        <v>27</v>
      </c>
    </row>
    <row r="33" spans="1:15">
      <c r="A33" s="97" t="s">
        <v>28</v>
      </c>
      <c r="B33" s="94"/>
      <c r="C33" s="94"/>
      <c r="D33" s="94"/>
      <c r="E33" s="94"/>
      <c r="F33" s="94"/>
      <c r="G33" s="94"/>
      <c r="H33" s="94"/>
      <c r="I33" s="94"/>
      <c r="J33" s="94"/>
      <c r="K33" s="94"/>
      <c r="L33" s="94"/>
      <c r="M33" s="94"/>
      <c r="N33" s="94"/>
    </row>
    <row r="34" spans="1:15">
      <c r="A34" s="119" t="s">
        <v>29</v>
      </c>
    </row>
    <row r="35" spans="1:15" ht="12" customHeight="1">
      <c r="A35" s="119"/>
    </row>
    <row r="36" spans="1:15">
      <c r="A36" s="121" t="s">
        <v>30</v>
      </c>
    </row>
    <row r="37" spans="1:15">
      <c r="A37" s="119" t="s">
        <v>31</v>
      </c>
    </row>
    <row r="38" spans="1:15">
      <c r="A38" s="119" t="s">
        <v>32</v>
      </c>
    </row>
    <row r="39" spans="1:15">
      <c r="A39" s="119"/>
    </row>
    <row r="40" spans="1:15" s="96" customFormat="1">
      <c r="A40" s="127" t="s">
        <v>33</v>
      </c>
    </row>
    <row r="41" spans="1:15">
      <c r="A41" s="101" t="s">
        <v>34</v>
      </c>
    </row>
    <row r="42" spans="1:15">
      <c r="A42" s="101" t="s">
        <v>35</v>
      </c>
    </row>
    <row r="43" spans="1:15">
      <c r="A43" s="101" t="s">
        <v>36</v>
      </c>
    </row>
    <row r="44" spans="1:15">
      <c r="A44" s="101" t="s">
        <v>37</v>
      </c>
      <c r="O44" s="141"/>
    </row>
    <row r="45" spans="1:15">
      <c r="A45" s="101" t="s">
        <v>38</v>
      </c>
      <c r="O45" s="91"/>
    </row>
    <row r="46" spans="1:15" ht="22" customHeight="1">
      <c r="A46" s="143" t="s">
        <v>39</v>
      </c>
      <c r="O46" s="91"/>
    </row>
    <row r="47" spans="1:15">
      <c r="A47" s="123" t="s">
        <v>40</v>
      </c>
      <c r="O47" s="91"/>
    </row>
    <row r="48" spans="1:15">
      <c r="A48" s="123" t="s">
        <v>41</v>
      </c>
      <c r="O48" s="91"/>
    </row>
    <row r="49" spans="1:15">
      <c r="A49" s="123" t="s">
        <v>42</v>
      </c>
      <c r="O49" s="91"/>
    </row>
    <row r="50" spans="1:15">
      <c r="A50" s="123" t="s">
        <v>43</v>
      </c>
      <c r="O50" s="91"/>
    </row>
    <row r="51" spans="1:15">
      <c r="A51" s="123" t="s">
        <v>44</v>
      </c>
      <c r="O51" s="91"/>
    </row>
    <row r="52" spans="1:15">
      <c r="A52" s="123" t="s">
        <v>45</v>
      </c>
      <c r="O52" s="91"/>
    </row>
    <row r="53" spans="1:15">
      <c r="A53" s="123" t="s">
        <v>46</v>
      </c>
      <c r="O53" s="91"/>
    </row>
    <row r="54" spans="1:15">
      <c r="A54" s="123" t="s">
        <v>47</v>
      </c>
    </row>
    <row r="55" spans="1:15">
      <c r="A55" s="102" t="s">
        <v>48</v>
      </c>
    </row>
    <row r="56" spans="1:15">
      <c r="A56" s="119" t="s">
        <v>49</v>
      </c>
    </row>
    <row r="57" spans="1:15">
      <c r="A57" s="119" t="s">
        <v>50</v>
      </c>
    </row>
    <row r="58" spans="1:15">
      <c r="A58" s="119"/>
    </row>
    <row r="59" spans="1:15" s="96" customFormat="1">
      <c r="A59" s="127" t="s">
        <v>51</v>
      </c>
    </row>
    <row r="60" spans="1:15">
      <c r="A60" s="101" t="s">
        <v>34</v>
      </c>
    </row>
    <row r="61" spans="1:15">
      <c r="A61" s="101" t="s">
        <v>52</v>
      </c>
    </row>
    <row r="62" spans="1:15">
      <c r="A62" s="101" t="s">
        <v>36</v>
      </c>
    </row>
    <row r="63" spans="1:15">
      <c r="A63" s="101" t="s">
        <v>37</v>
      </c>
    </row>
    <row r="64" spans="1:15">
      <c r="A64" s="101" t="s">
        <v>38</v>
      </c>
    </row>
    <row r="65" spans="1:15" ht="22" customHeight="1">
      <c r="A65" s="143" t="s">
        <v>39</v>
      </c>
      <c r="O65" s="91"/>
    </row>
    <row r="66" spans="1:15">
      <c r="A66" s="123" t="s">
        <v>40</v>
      </c>
    </row>
    <row r="67" spans="1:15">
      <c r="A67" s="123" t="s">
        <v>47</v>
      </c>
    </row>
    <row r="68" spans="1:15">
      <c r="A68" s="102" t="s">
        <v>48</v>
      </c>
    </row>
    <row r="69" spans="1:15">
      <c r="A69" s="119" t="s">
        <v>49</v>
      </c>
    </row>
    <row r="70" spans="1:15">
      <c r="A70" s="119" t="s">
        <v>50</v>
      </c>
    </row>
    <row r="71" spans="1:15">
      <c r="A71" s="119"/>
    </row>
    <row r="72" spans="1:15" s="96" customFormat="1">
      <c r="A72" s="127" t="s">
        <v>53</v>
      </c>
    </row>
    <row r="73" spans="1:15">
      <c r="A73" s="101" t="s">
        <v>34</v>
      </c>
    </row>
    <row r="74" spans="1:15">
      <c r="A74" s="101" t="s">
        <v>54</v>
      </c>
    </row>
    <row r="75" spans="1:15">
      <c r="A75" s="101" t="s">
        <v>55</v>
      </c>
    </row>
    <row r="76" spans="1:15">
      <c r="A76" s="101" t="s">
        <v>56</v>
      </c>
    </row>
    <row r="77" spans="1:15" ht="22" customHeight="1">
      <c r="A77" s="143" t="s">
        <v>57</v>
      </c>
      <c r="O77" s="91"/>
    </row>
    <row r="78" spans="1:15">
      <c r="A78" s="101" t="s">
        <v>58</v>
      </c>
    </row>
    <row r="79" spans="1:15">
      <c r="A79" s="124" t="s">
        <v>59</v>
      </c>
    </row>
    <row r="80" spans="1:15">
      <c r="A80" s="102" t="s">
        <v>48</v>
      </c>
    </row>
    <row r="81" spans="1:2">
      <c r="A81" s="119" t="s">
        <v>60</v>
      </c>
    </row>
    <row r="82" spans="1:2">
      <c r="A82" s="119" t="s">
        <v>50</v>
      </c>
    </row>
    <row r="83" spans="1:2">
      <c r="A83" s="122"/>
    </row>
    <row r="84" spans="1:2" s="142" customFormat="1">
      <c r="A84" s="127" t="s">
        <v>61</v>
      </c>
    </row>
    <row r="85" spans="1:2">
      <c r="A85" s="101" t="s">
        <v>34</v>
      </c>
    </row>
    <row r="86" spans="1:2">
      <c r="A86" s="101" t="s">
        <v>62</v>
      </c>
    </row>
    <row r="87" spans="1:2">
      <c r="A87" s="101"/>
    </row>
    <row r="88" spans="1:2" s="101" customFormat="1">
      <c r="B88" s="101" t="s">
        <v>63</v>
      </c>
    </row>
    <row r="89" spans="1:2" s="101" customFormat="1"/>
    <row r="90" spans="1:2" s="101" customFormat="1">
      <c r="B90" s="101" t="s">
        <v>64</v>
      </c>
    </row>
    <row r="91" spans="1:2" s="101" customFormat="1">
      <c r="B91" s="101" t="s">
        <v>65</v>
      </c>
    </row>
    <row r="92" spans="1:2" s="101" customFormat="1"/>
    <row r="93" spans="1:2" s="101" customFormat="1">
      <c r="B93" s="101" t="s">
        <v>66</v>
      </c>
    </row>
    <row r="94" spans="1:2" s="101" customFormat="1">
      <c r="B94" s="101" t="s">
        <v>67</v>
      </c>
    </row>
    <row r="95" spans="1:2" s="101" customFormat="1"/>
    <row r="96" spans="1:2" s="101" customFormat="1">
      <c r="B96" s="101" t="s">
        <v>68</v>
      </c>
    </row>
    <row r="97" spans="1:15" s="101" customFormat="1">
      <c r="B97" s="101" t="s">
        <v>69</v>
      </c>
    </row>
    <row r="98" spans="1:15" s="101" customFormat="1">
      <c r="B98" s="101" t="s">
        <v>70</v>
      </c>
    </row>
    <row r="99" spans="1:15" s="101" customFormat="1">
      <c r="B99" s="101" t="s">
        <v>71</v>
      </c>
    </row>
    <row r="100" spans="1:15" s="101" customFormat="1">
      <c r="B100" s="101" t="s">
        <v>72</v>
      </c>
    </row>
    <row r="101" spans="1:15" s="101" customFormat="1">
      <c r="B101" s="101" t="s">
        <v>73</v>
      </c>
    </row>
    <row r="102" spans="1:15" s="101" customFormat="1"/>
    <row r="103" spans="1:15" s="101" customFormat="1">
      <c r="B103" s="101" t="s">
        <v>74</v>
      </c>
    </row>
    <row r="104" spans="1:15" s="101" customFormat="1">
      <c r="B104" s="101" t="s">
        <v>75</v>
      </c>
    </row>
    <row r="105" spans="1:15" s="101" customFormat="1"/>
    <row r="106" spans="1:15" s="101" customFormat="1">
      <c r="B106" s="101" t="s">
        <v>76</v>
      </c>
    </row>
    <row r="107" spans="1:15" s="101" customFormat="1"/>
    <row r="108" spans="1:15">
      <c r="A108" s="101" t="s">
        <v>36</v>
      </c>
    </row>
    <row r="109" spans="1:15">
      <c r="A109" s="101" t="s">
        <v>37</v>
      </c>
    </row>
    <row r="110" spans="1:15">
      <c r="A110" s="101" t="s">
        <v>38</v>
      </c>
    </row>
    <row r="111" spans="1:15" ht="22" customHeight="1">
      <c r="A111" s="143" t="s">
        <v>39</v>
      </c>
      <c r="O111" s="91"/>
    </row>
    <row r="112" spans="1:15">
      <c r="A112" s="123" t="s">
        <v>40</v>
      </c>
    </row>
    <row r="113" spans="1:14">
      <c r="A113" s="123" t="s">
        <v>47</v>
      </c>
    </row>
    <row r="114" spans="1:14">
      <c r="A114" s="102" t="s">
        <v>48</v>
      </c>
    </row>
    <row r="115" spans="1:14">
      <c r="A115" s="119" t="s">
        <v>49</v>
      </c>
    </row>
    <row r="116" spans="1:14">
      <c r="A116" s="119" t="s">
        <v>50</v>
      </c>
    </row>
    <row r="117" spans="1:14">
      <c r="A117" s="119"/>
    </row>
    <row r="118" spans="1:14">
      <c r="A118" s="120"/>
    </row>
    <row r="119" spans="1:14">
      <c r="A119" s="121" t="s">
        <v>77</v>
      </c>
    </row>
    <row r="120" spans="1:14">
      <c r="A120" s="119" t="s">
        <v>78</v>
      </c>
    </row>
    <row r="121" spans="1:14">
      <c r="A121" s="119" t="s">
        <v>79</v>
      </c>
    </row>
    <row r="124" spans="1:14">
      <c r="A124" s="97" t="s">
        <v>80</v>
      </c>
      <c r="B124" s="94"/>
      <c r="C124" s="94"/>
      <c r="D124" s="94"/>
      <c r="E124" s="94"/>
      <c r="F124" s="94"/>
      <c r="G124" s="94"/>
      <c r="H124" s="94"/>
      <c r="I124" s="94"/>
      <c r="J124" s="94"/>
      <c r="K124" s="94"/>
      <c r="L124" s="94"/>
      <c r="M124" s="94"/>
      <c r="N124" s="94"/>
    </row>
    <row r="125" spans="1:14">
      <c r="A125" s="100" t="s">
        <v>81</v>
      </c>
    </row>
    <row r="126" spans="1:14">
      <c r="A126" s="101" t="s">
        <v>82</v>
      </c>
    </row>
    <row r="127" spans="1:14">
      <c r="A127" s="101"/>
    </row>
    <row r="128" spans="1:14">
      <c r="A128" s="100" t="s">
        <v>83</v>
      </c>
    </row>
    <row r="129" spans="1:14">
      <c r="A129" s="101" t="s">
        <v>84</v>
      </c>
    </row>
    <row r="130" spans="1:14">
      <c r="A130" s="101" t="s">
        <v>85</v>
      </c>
    </row>
    <row r="131" spans="1:14">
      <c r="A131" s="101"/>
    </row>
    <row r="132" spans="1:14">
      <c r="A132" s="100" t="s">
        <v>86</v>
      </c>
    </row>
    <row r="133" spans="1:14">
      <c r="A133" s="101" t="s">
        <v>87</v>
      </c>
    </row>
    <row r="134" spans="1:14">
      <c r="A134" s="101" t="s">
        <v>88</v>
      </c>
    </row>
    <row r="135" spans="1:14">
      <c r="A135" s="101" t="s">
        <v>89</v>
      </c>
    </row>
    <row r="136" spans="1:14">
      <c r="A136" s="101" t="s">
        <v>90</v>
      </c>
    </row>
    <row r="137" spans="1:14">
      <c r="A137" s="101"/>
    </row>
    <row r="139" spans="1:14">
      <c r="A139" s="97" t="s">
        <v>91</v>
      </c>
      <c r="B139" s="94"/>
      <c r="C139" s="94"/>
      <c r="D139" s="94"/>
      <c r="E139" s="94"/>
      <c r="F139" s="94"/>
      <c r="G139" s="94"/>
      <c r="H139" s="94"/>
      <c r="I139" s="94"/>
      <c r="J139" s="94"/>
      <c r="K139" s="94"/>
      <c r="L139" s="94"/>
      <c r="M139" s="94"/>
      <c r="N139" s="94"/>
    </row>
    <row r="140" spans="1:14">
      <c r="A140" s="100" t="s">
        <v>81</v>
      </c>
    </row>
    <row r="141" spans="1:14">
      <c r="A141" s="101" t="s">
        <v>92</v>
      </c>
    </row>
    <row r="142" spans="1:14">
      <c r="A142" s="101" t="s">
        <v>93</v>
      </c>
    </row>
    <row r="143" spans="1:14">
      <c r="A143" s="101"/>
    </row>
    <row r="144" spans="1:14">
      <c r="A144" s="100" t="s">
        <v>83</v>
      </c>
    </row>
    <row r="145" spans="1:14">
      <c r="A145" s="101" t="s">
        <v>94</v>
      </c>
    </row>
    <row r="146" spans="1:14">
      <c r="A146" s="101"/>
    </row>
    <row r="147" spans="1:14">
      <c r="A147" s="100" t="s">
        <v>86</v>
      </c>
    </row>
    <row r="148" spans="1:14" s="98" customFormat="1">
      <c r="A148" s="102" t="s">
        <v>95</v>
      </c>
    </row>
    <row r="149" spans="1:14">
      <c r="A149" s="101" t="s">
        <v>96</v>
      </c>
    </row>
    <row r="150" spans="1:14">
      <c r="A150" s="101" t="s">
        <v>97</v>
      </c>
    </row>
    <row r="152" spans="1:14">
      <c r="A152" s="100" t="s">
        <v>98</v>
      </c>
    </row>
    <row r="153" spans="1:14">
      <c r="A153" s="103" t="s">
        <v>99</v>
      </c>
    </row>
    <row r="154" spans="1:14">
      <c r="A154" s="103" t="s">
        <v>100</v>
      </c>
    </row>
    <row r="155" spans="1:14">
      <c r="A155" s="101"/>
    </row>
    <row r="157" spans="1:14">
      <c r="A157" s="97" t="s">
        <v>101</v>
      </c>
      <c r="B157" s="94"/>
      <c r="C157" s="94"/>
      <c r="D157" s="94"/>
      <c r="E157" s="94"/>
      <c r="F157" s="94"/>
      <c r="G157" s="94"/>
      <c r="H157" s="94"/>
      <c r="I157" s="94"/>
      <c r="J157" s="94"/>
      <c r="K157" s="94"/>
      <c r="L157" s="94"/>
      <c r="M157" s="94"/>
      <c r="N157" s="94"/>
    </row>
    <row r="158" spans="1:14">
      <c r="A158" s="103" t="s">
        <v>102</v>
      </c>
    </row>
    <row r="159" spans="1:14">
      <c r="A159" s="103" t="s">
        <v>103</v>
      </c>
    </row>
    <row r="160" spans="1:14">
      <c r="A160" s="103" t="s">
        <v>104</v>
      </c>
    </row>
    <row r="161" spans="1:14">
      <c r="A161" s="103" t="s">
        <v>105</v>
      </c>
    </row>
    <row r="162" spans="1:14">
      <c r="A162" s="103" t="s">
        <v>106</v>
      </c>
    </row>
    <row r="163" spans="1:14">
      <c r="A163" s="103"/>
    </row>
    <row r="164" spans="1:14">
      <c r="A164" s="103"/>
    </row>
    <row r="165" spans="1:14">
      <c r="A165" s="97" t="s">
        <v>107</v>
      </c>
      <c r="B165" s="94"/>
      <c r="C165" s="94"/>
      <c r="D165" s="94"/>
      <c r="E165" s="94"/>
      <c r="F165" s="94"/>
      <c r="G165" s="94"/>
      <c r="H165" s="94"/>
      <c r="I165" s="94"/>
      <c r="J165" s="94"/>
      <c r="K165" s="94"/>
      <c r="L165" s="94"/>
      <c r="M165" s="94"/>
      <c r="N165" s="94"/>
    </row>
    <row r="166" spans="1:14">
      <c r="A166" s="101" t="s">
        <v>108</v>
      </c>
    </row>
    <row r="167" spans="1:14">
      <c r="A167" s="101"/>
    </row>
    <row r="168" spans="1:14">
      <c r="A168" s="102" t="s">
        <v>109</v>
      </c>
    </row>
    <row r="169" spans="1:14">
      <c r="A169" s="101" t="s">
        <v>110</v>
      </c>
    </row>
    <row r="170" spans="1:14">
      <c r="A170" s="101" t="s">
        <v>111</v>
      </c>
    </row>
    <row r="171" spans="1:14" ht="22" customHeight="1">
      <c r="A171" s="144" t="s">
        <v>112</v>
      </c>
    </row>
    <row r="172" spans="1:14">
      <c r="A172" s="103" t="s">
        <v>113</v>
      </c>
    </row>
    <row r="173" spans="1:14">
      <c r="A173" s="101" t="s">
        <v>114</v>
      </c>
    </row>
    <row r="174" spans="1:14">
      <c r="A174" s="101"/>
    </row>
    <row r="175" spans="1:14">
      <c r="A175" s="101" t="s">
        <v>115</v>
      </c>
    </row>
    <row r="176" spans="1:14">
      <c r="A176" s="101" t="s">
        <v>116</v>
      </c>
    </row>
    <row r="177" spans="1:1">
      <c r="A177" s="101"/>
    </row>
    <row r="178" spans="1:1">
      <c r="A178" s="102" t="s">
        <v>117</v>
      </c>
    </row>
    <row r="179" spans="1:1">
      <c r="A179" s="95" t="s">
        <v>118</v>
      </c>
    </row>
    <row r="180" spans="1:1">
      <c r="A180" s="95" t="s">
        <v>119</v>
      </c>
    </row>
    <row r="181" spans="1:1">
      <c r="A181" s="95" t="s">
        <v>120</v>
      </c>
    </row>
    <row r="182" spans="1:1">
      <c r="A182" s="95" t="s">
        <v>121</v>
      </c>
    </row>
    <row r="184" spans="1:1">
      <c r="A184" s="102" t="s">
        <v>122</v>
      </c>
    </row>
    <row r="185" spans="1:1">
      <c r="A185" s="95" t="s">
        <v>118</v>
      </c>
    </row>
    <row r="186" spans="1:1">
      <c r="A186" s="95" t="s">
        <v>123</v>
      </c>
    </row>
    <row r="187" spans="1:1">
      <c r="A187" s="95" t="s">
        <v>124</v>
      </c>
    </row>
    <row r="188" spans="1:1">
      <c r="A188" s="95" t="s">
        <v>125</v>
      </c>
    </row>
    <row r="190" spans="1:1">
      <c r="A190" s="101" t="s">
        <v>126</v>
      </c>
    </row>
    <row r="191" spans="1:1">
      <c r="A191" s="101"/>
    </row>
    <row r="192" spans="1:1">
      <c r="A192" s="101"/>
    </row>
    <row r="193" spans="1:14">
      <c r="A193" s="97" t="s">
        <v>127</v>
      </c>
      <c r="B193" s="94"/>
      <c r="C193" s="94"/>
      <c r="D193" s="94"/>
      <c r="E193" s="94"/>
      <c r="F193" s="94"/>
      <c r="G193" s="94"/>
      <c r="H193" s="94"/>
      <c r="I193" s="94"/>
      <c r="J193" s="94"/>
      <c r="K193" s="94"/>
      <c r="L193" s="94"/>
      <c r="M193" s="94"/>
      <c r="N193" s="94"/>
    </row>
    <row r="194" spans="1:14">
      <c r="A194" s="101" t="s">
        <v>128</v>
      </c>
    </row>
    <row r="195" spans="1:14">
      <c r="A195" s="101" t="s">
        <v>129</v>
      </c>
    </row>
    <row r="196" spans="1:14">
      <c r="A196" s="101"/>
    </row>
    <row r="197" spans="1:14">
      <c r="A197" s="100" t="s">
        <v>130</v>
      </c>
    </row>
    <row r="198" spans="1:14">
      <c r="A198" s="101" t="s">
        <v>131</v>
      </c>
    </row>
    <row r="199" spans="1:14">
      <c r="A199" s="101" t="s">
        <v>132</v>
      </c>
    </row>
    <row r="200" spans="1:14">
      <c r="A200" s="101" t="s">
        <v>133</v>
      </c>
    </row>
    <row r="203" spans="1:14">
      <c r="A203" s="97" t="s">
        <v>134</v>
      </c>
      <c r="B203" s="94"/>
      <c r="C203" s="94"/>
      <c r="D203" s="94"/>
      <c r="E203" s="94"/>
      <c r="F203" s="94"/>
      <c r="G203" s="94"/>
      <c r="H203" s="94"/>
      <c r="I203" s="94"/>
      <c r="J203" s="94"/>
      <c r="K203" s="94"/>
      <c r="L203" s="94"/>
      <c r="M203" s="94"/>
      <c r="N203" s="94"/>
    </row>
    <row r="204" spans="1:14">
      <c r="A204" s="100" t="s">
        <v>130</v>
      </c>
    </row>
    <row r="205" spans="1:14">
      <c r="A205" s="101" t="s">
        <v>135</v>
      </c>
    </row>
    <row r="206" spans="1:14">
      <c r="A206" s="101"/>
    </row>
    <row r="207" spans="1:14">
      <c r="A207" s="100" t="s">
        <v>136</v>
      </c>
    </row>
    <row r="208" spans="1:14">
      <c r="A208" s="101" t="s">
        <v>137</v>
      </c>
    </row>
    <row r="209" spans="1:2" s="119" customFormat="1">
      <c r="A209" s="125"/>
    </row>
    <row r="210" spans="1:2">
      <c r="A210" s="101"/>
    </row>
    <row r="211" spans="1:2">
      <c r="A211" s="100" t="s">
        <v>138</v>
      </c>
    </row>
    <row r="212" spans="1:2">
      <c r="A212" s="101"/>
    </row>
    <row r="213" spans="1:2">
      <c r="A213" s="127" t="s">
        <v>139</v>
      </c>
    </row>
    <row r="214" spans="1:2">
      <c r="A214" s="101" t="s">
        <v>140</v>
      </c>
    </row>
    <row r="215" spans="1:2">
      <c r="A215" s="101"/>
    </row>
    <row r="216" spans="1:2">
      <c r="A216" s="127" t="s">
        <v>141</v>
      </c>
    </row>
    <row r="217" spans="1:2">
      <c r="A217" s="102" t="s">
        <v>142</v>
      </c>
    </row>
    <row r="218" spans="1:2">
      <c r="A218" s="128" t="s">
        <v>143</v>
      </c>
      <c r="B218" s="103" t="s">
        <v>144</v>
      </c>
    </row>
    <row r="219" spans="1:2">
      <c r="B219" s="103"/>
    </row>
    <row r="220" spans="1:2">
      <c r="A220" s="101" t="s">
        <v>145</v>
      </c>
    </row>
    <row r="221" spans="1:2">
      <c r="A221" s="103" t="s">
        <v>143</v>
      </c>
      <c r="B221" s="103" t="s">
        <v>146</v>
      </c>
    </row>
    <row r="222" spans="1:2">
      <c r="A222" s="103"/>
      <c r="B222" s="103" t="s">
        <v>147</v>
      </c>
    </row>
    <row r="223" spans="1:2">
      <c r="A223" s="103" t="s">
        <v>143</v>
      </c>
      <c r="B223" s="103" t="s">
        <v>148</v>
      </c>
    </row>
    <row r="224" spans="1:2">
      <c r="A224" s="103"/>
      <c r="B224" s="103" t="s">
        <v>149</v>
      </c>
    </row>
    <row r="225" spans="1:2">
      <c r="A225" s="100"/>
    </row>
    <row r="226" spans="1:2">
      <c r="A226" s="127" t="s">
        <v>150</v>
      </c>
    </row>
    <row r="227" spans="1:2">
      <c r="A227" s="103" t="s">
        <v>151</v>
      </c>
    </row>
    <row r="228" spans="1:2">
      <c r="A228" s="103" t="s">
        <v>152</v>
      </c>
    </row>
    <row r="229" spans="1:2" ht="7" customHeight="1">
      <c r="A229" s="127"/>
    </row>
    <row r="230" spans="1:2">
      <c r="A230" s="103" t="s">
        <v>143</v>
      </c>
      <c r="B230" s="95" t="s">
        <v>153</v>
      </c>
    </row>
    <row r="231" spans="1:2">
      <c r="A231" s="103" t="s">
        <v>143</v>
      </c>
      <c r="B231" s="95" t="s">
        <v>154</v>
      </c>
    </row>
    <row r="232" spans="1:2">
      <c r="A232" s="103" t="s">
        <v>143</v>
      </c>
      <c r="B232" s="95" t="s">
        <v>155</v>
      </c>
    </row>
    <row r="233" spans="1:2">
      <c r="A233" s="103"/>
    </row>
    <row r="234" spans="1:2">
      <c r="A234" s="103" t="s">
        <v>156</v>
      </c>
    </row>
    <row r="235" spans="1:2" ht="7" customHeight="1">
      <c r="A235" s="127"/>
    </row>
    <row r="236" spans="1:2">
      <c r="A236" s="103" t="s">
        <v>143</v>
      </c>
      <c r="B236" s="95" t="s">
        <v>157</v>
      </c>
    </row>
    <row r="237" spans="1:2">
      <c r="A237" s="103"/>
      <c r="B237" s="103" t="s">
        <v>158</v>
      </c>
    </row>
    <row r="238" spans="1:2">
      <c r="A238" s="103" t="s">
        <v>143</v>
      </c>
      <c r="B238" s="95" t="s">
        <v>159</v>
      </c>
    </row>
    <row r="239" spans="1:2">
      <c r="A239" s="103"/>
      <c r="B239" s="95" t="s">
        <v>158</v>
      </c>
    </row>
    <row r="240" spans="1:2">
      <c r="A240" s="103" t="s">
        <v>143</v>
      </c>
      <c r="B240" s="95" t="s">
        <v>160</v>
      </c>
    </row>
    <row r="241" spans="1:2">
      <c r="A241" s="103"/>
      <c r="B241" s="95" t="s">
        <v>158</v>
      </c>
    </row>
    <row r="242" spans="1:2">
      <c r="A242" s="103" t="s">
        <v>161</v>
      </c>
    </row>
    <row r="243" spans="1:2">
      <c r="A243" s="103"/>
    </row>
    <row r="244" spans="1:2">
      <c r="A244" s="100" t="s">
        <v>162</v>
      </c>
    </row>
    <row r="245" spans="1:2">
      <c r="A245" s="101" t="s">
        <v>163</v>
      </c>
    </row>
    <row r="246" spans="1:2">
      <c r="A246" s="95" t="s">
        <v>164</v>
      </c>
    </row>
    <row r="247" spans="1:2">
      <c r="A247" s="95" t="s">
        <v>165</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65" display="Geräte / Anlagen / Infrastruktur" xr:uid="{1772165F-8DDC-2D40-98D5-166A6BF0C4B6}"/>
    <hyperlink ref="A7:D7" location="'Wegleitung Kalkulation'!A124" display="Sachkosten" xr:uid="{5058713D-03A0-924B-8CB5-4010F8E60BDA}"/>
    <hyperlink ref="A8:D8" location="'Wegleitung Kalkulation'!A139" display="Subcontracting" xr:uid="{A744A1DE-2408-F947-B67F-89F61C049DCE}"/>
    <hyperlink ref="A9:D9" location="'Wegleitung Kalkulation'!A157" display="Praxispartner" xr:uid="{11934BF5-FE8C-EF46-A4B1-51DC542F2C47}"/>
    <hyperlink ref="A11:D11" location="'Wegleitung Kalkulation'!A193" display="Kalkulation Overhead" xr:uid="{847B180F-A447-8944-8562-682D6672DDA2}"/>
    <hyperlink ref="A12:D12" location="'Wegleitung Kalkulation'!A203"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16.09.2021 / ds</oddFooter>
  </headerFooter>
  <rowBreaks count="3" manualBreakCount="3">
    <brk id="32" max="16383" man="1"/>
    <brk id="71" max="16383" man="1"/>
    <brk id="20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26B63-7B46-3849-A31E-5761E4A5C011}">
  <sheetPr>
    <tabColor theme="9" tint="0.79998168889431442"/>
  </sheetPr>
  <dimension ref="A1:Q28"/>
  <sheetViews>
    <sheetView zoomScale="150" zoomScaleNormal="150" workbookViewId="0">
      <selection activeCell="M9" sqref="M9"/>
    </sheetView>
  </sheetViews>
  <sheetFormatPr baseColWidth="10" defaultColWidth="10.83203125" defaultRowHeight="16"/>
  <cols>
    <col min="1" max="1" width="62" style="133" bestFit="1" customWidth="1"/>
    <col min="2" max="2" width="8.6640625" style="133" bestFit="1" customWidth="1"/>
    <col min="3" max="11" width="9.33203125" style="133" bestFit="1" customWidth="1"/>
    <col min="12" max="12" width="12.6640625" style="133" bestFit="1" customWidth="1"/>
    <col min="13" max="13" width="17" style="133" bestFit="1" customWidth="1"/>
    <col min="14" max="14" width="16.6640625" style="133" customWidth="1"/>
    <col min="15" max="15" width="7" style="133" bestFit="1" customWidth="1"/>
    <col min="16" max="16" width="11.1640625" style="133" bestFit="1" customWidth="1"/>
    <col min="17" max="17" width="13.83203125" style="133" bestFit="1" customWidth="1"/>
    <col min="18" max="16384" width="10.83203125" style="133"/>
  </cols>
  <sheetData>
    <row r="1" spans="1:17">
      <c r="A1" s="159" t="s">
        <v>374</v>
      </c>
      <c r="B1" s="159"/>
      <c r="C1" s="159"/>
      <c r="D1" s="159"/>
      <c r="E1" s="159"/>
      <c r="F1" s="159"/>
      <c r="G1" s="159"/>
      <c r="H1" s="159"/>
      <c r="I1" s="159"/>
      <c r="J1" s="159"/>
      <c r="K1" s="159"/>
      <c r="L1" s="159"/>
      <c r="M1" s="160" t="s">
        <v>391</v>
      </c>
      <c r="N1" s="161"/>
    </row>
    <row r="2" spans="1:17">
      <c r="A2" s="162"/>
      <c r="B2" s="162"/>
      <c r="C2" s="162"/>
      <c r="D2" s="162"/>
      <c r="E2" s="162"/>
      <c r="F2" s="162"/>
      <c r="G2" s="162"/>
      <c r="H2" s="162"/>
      <c r="I2" s="162"/>
      <c r="J2" s="162"/>
      <c r="K2" s="162"/>
      <c r="L2" s="162"/>
      <c r="M2" s="161"/>
      <c r="N2" s="161"/>
    </row>
    <row r="3" spans="1:17">
      <c r="A3" s="163"/>
      <c r="B3" s="162" t="s">
        <v>375</v>
      </c>
      <c r="C3" s="133">
        <v>3</v>
      </c>
      <c r="D3" s="133">
        <v>4</v>
      </c>
      <c r="E3" s="133">
        <v>5</v>
      </c>
      <c r="F3" s="133">
        <v>6</v>
      </c>
      <c r="G3" s="133">
        <v>7</v>
      </c>
      <c r="H3" s="133">
        <v>8</v>
      </c>
      <c r="I3" s="133">
        <v>9</v>
      </c>
      <c r="J3" s="133">
        <v>10</v>
      </c>
      <c r="K3" s="133">
        <v>11</v>
      </c>
      <c r="L3" s="133" t="s">
        <v>376</v>
      </c>
      <c r="M3" s="164" t="s">
        <v>378</v>
      </c>
      <c r="N3" s="165" t="s">
        <v>432</v>
      </c>
    </row>
    <row r="4" spans="1:17">
      <c r="A4" s="166"/>
      <c r="B4" s="166"/>
      <c r="C4" s="166"/>
      <c r="D4" s="166"/>
      <c r="E4" s="166"/>
      <c r="F4" s="166"/>
      <c r="G4" s="166"/>
      <c r="H4" s="166"/>
      <c r="I4" s="166"/>
      <c r="J4" s="166"/>
      <c r="K4" s="166"/>
      <c r="L4" s="166"/>
      <c r="M4" s="167"/>
      <c r="N4" s="167"/>
      <c r="P4" s="167"/>
    </row>
    <row r="5" spans="1:17">
      <c r="A5" s="17" t="s">
        <v>421</v>
      </c>
      <c r="B5" s="168">
        <v>1</v>
      </c>
      <c r="C5" s="133">
        <v>62093</v>
      </c>
      <c r="D5" s="133">
        <v>63116</v>
      </c>
      <c r="E5" s="133">
        <v>64139</v>
      </c>
      <c r="F5" s="133">
        <v>65162</v>
      </c>
      <c r="G5" s="133">
        <v>66185</v>
      </c>
      <c r="H5" s="133">
        <v>67208</v>
      </c>
      <c r="I5" s="133">
        <v>68231</v>
      </c>
      <c r="J5" s="133">
        <v>69253</v>
      </c>
      <c r="K5" s="133">
        <v>70274</v>
      </c>
      <c r="L5" s="169">
        <f>AVERAGE(C5:K5)</f>
        <v>66184.555555555562</v>
      </c>
      <c r="M5" s="170">
        <f>L5+(L5*N5)</f>
        <v>75450.393333333341</v>
      </c>
      <c r="N5" s="171">
        <v>0.14000000000000001</v>
      </c>
    </row>
    <row r="6" spans="1:17" ht="17" thickBot="1">
      <c r="A6" s="17" t="s">
        <v>422</v>
      </c>
      <c r="B6" s="168">
        <v>1</v>
      </c>
      <c r="C6" s="172">
        <v>71910</v>
      </c>
      <c r="D6" s="172">
        <v>73100</v>
      </c>
      <c r="E6" s="172">
        <v>74289</v>
      </c>
      <c r="F6" s="172">
        <v>75475</v>
      </c>
      <c r="G6" s="172">
        <v>76664</v>
      </c>
      <c r="H6" s="172">
        <v>77851</v>
      </c>
      <c r="I6" s="172">
        <v>79038</v>
      </c>
      <c r="J6" s="172">
        <v>80227</v>
      </c>
      <c r="K6" s="172">
        <v>81417</v>
      </c>
      <c r="L6" s="169">
        <f>AVERAGE(C6:K6)</f>
        <v>76663.444444444438</v>
      </c>
      <c r="M6" s="170">
        <f t="shared" ref="M6:M11" si="0">L6+(L6*N6)</f>
        <v>87396.32666666666</v>
      </c>
      <c r="N6" s="171">
        <v>0.14000000000000001</v>
      </c>
    </row>
    <row r="7" spans="1:17">
      <c r="A7" s="17" t="s">
        <v>423</v>
      </c>
      <c r="B7" s="168">
        <v>0.6</v>
      </c>
      <c r="C7" s="166"/>
      <c r="D7" s="166"/>
      <c r="E7" s="166"/>
      <c r="F7" s="166"/>
      <c r="G7" s="166"/>
      <c r="H7" s="166"/>
      <c r="I7" s="166"/>
      <c r="J7" s="166"/>
      <c r="K7" s="169"/>
      <c r="L7" s="169">
        <v>47040</v>
      </c>
      <c r="M7" s="170">
        <f>(L7+(L7*N7))/B7</f>
        <v>89768.000000000015</v>
      </c>
      <c r="N7" s="173">
        <v>0.14499999999999999</v>
      </c>
      <c r="O7" s="133">
        <f>+M7/1.145</f>
        <v>78400.000000000015</v>
      </c>
      <c r="P7" s="133">
        <f>+O7*0.6</f>
        <v>47040.000000000007</v>
      </c>
      <c r="Q7" s="133">
        <f>+L7*1.145</f>
        <v>53860.800000000003</v>
      </c>
    </row>
    <row r="8" spans="1:17">
      <c r="A8" s="17" t="s">
        <v>424</v>
      </c>
      <c r="B8" s="168">
        <v>0.6</v>
      </c>
      <c r="C8" s="166"/>
      <c r="D8" s="166"/>
      <c r="E8" s="166"/>
      <c r="F8" s="166"/>
      <c r="G8" s="166"/>
      <c r="H8" s="166"/>
      <c r="I8" s="166"/>
      <c r="J8" s="166"/>
      <c r="K8" s="169"/>
      <c r="L8" s="169">
        <v>48540</v>
      </c>
      <c r="M8" s="170">
        <f>(L8+(L8*N8))/B8</f>
        <v>92630.500000000015</v>
      </c>
      <c r="N8" s="173">
        <v>0.14499999999999999</v>
      </c>
      <c r="O8" s="133">
        <f>+M8/1.145</f>
        <v>80900.000000000015</v>
      </c>
      <c r="P8" s="133">
        <f>+O8*0.6</f>
        <v>48540.000000000007</v>
      </c>
      <c r="Q8" s="133">
        <f t="shared" ref="Q8:Q9" si="1">+L8*1.145</f>
        <v>55578.3</v>
      </c>
    </row>
    <row r="9" spans="1:17">
      <c r="A9" s="17" t="s">
        <v>425</v>
      </c>
      <c r="B9" s="168">
        <v>0.6</v>
      </c>
      <c r="C9" s="166"/>
      <c r="D9" s="166"/>
      <c r="E9" s="166"/>
      <c r="F9" s="166"/>
      <c r="G9" s="166"/>
      <c r="H9" s="166"/>
      <c r="I9" s="166"/>
      <c r="J9" s="166"/>
      <c r="K9" s="169"/>
      <c r="L9" s="169">
        <v>50040</v>
      </c>
      <c r="M9" s="170">
        <f>(L9+(L9*N9))/B9</f>
        <v>95493.000000000015</v>
      </c>
      <c r="N9" s="173">
        <v>0.14499999999999999</v>
      </c>
      <c r="Q9" s="133">
        <f t="shared" si="1"/>
        <v>57295.8</v>
      </c>
    </row>
    <row r="10" spans="1:17">
      <c r="A10" s="17" t="s">
        <v>433</v>
      </c>
      <c r="B10" s="168">
        <v>1</v>
      </c>
      <c r="C10" s="166"/>
      <c r="D10" s="166"/>
      <c r="E10" s="166"/>
      <c r="F10" s="166"/>
      <c r="G10" s="166"/>
      <c r="H10" s="166"/>
      <c r="I10" s="166"/>
      <c r="J10" s="166"/>
      <c r="K10" s="166"/>
      <c r="L10" s="169">
        <v>90883</v>
      </c>
      <c r="M10" s="170">
        <f t="shared" si="0"/>
        <v>104515.45</v>
      </c>
      <c r="N10" s="171">
        <v>0.15</v>
      </c>
      <c r="P10" s="167"/>
    </row>
    <row r="11" spans="1:17">
      <c r="A11" s="17" t="s">
        <v>385</v>
      </c>
      <c r="B11" s="168">
        <v>1</v>
      </c>
      <c r="C11" s="166"/>
      <c r="D11" s="166"/>
      <c r="E11" s="166"/>
      <c r="F11" s="166"/>
      <c r="G11" s="166"/>
      <c r="H11" s="166"/>
      <c r="I11" s="166"/>
      <c r="J11" s="166"/>
      <c r="K11" s="166"/>
      <c r="L11" s="169">
        <v>96850</v>
      </c>
      <c r="M11" s="170">
        <f t="shared" si="0"/>
        <v>111377.5</v>
      </c>
      <c r="N11" s="171">
        <v>0.15</v>
      </c>
      <c r="P11" s="167"/>
    </row>
    <row r="12" spans="1:17">
      <c r="A12" s="166"/>
      <c r="B12" s="166"/>
      <c r="C12" s="166"/>
      <c r="D12" s="166"/>
      <c r="E12" s="166"/>
      <c r="F12" s="166"/>
      <c r="G12" s="166"/>
      <c r="H12" s="166"/>
      <c r="I12" s="166"/>
      <c r="J12" s="166"/>
      <c r="K12" s="166"/>
      <c r="L12" s="166"/>
      <c r="M12" s="167"/>
      <c r="N12" s="167"/>
      <c r="P12" s="167"/>
    </row>
    <row r="13" spans="1:17">
      <c r="A13" s="166"/>
      <c r="B13" s="166"/>
      <c r="C13" s="166"/>
      <c r="D13" s="166"/>
      <c r="E13" s="166"/>
      <c r="F13" s="166"/>
      <c r="G13" s="166"/>
      <c r="H13" s="166"/>
      <c r="I13" s="166"/>
      <c r="J13" s="166"/>
      <c r="K13" s="166"/>
      <c r="L13" s="166"/>
      <c r="M13" s="167"/>
      <c r="N13" s="167"/>
      <c r="P13" s="167"/>
    </row>
    <row r="14" spans="1:17">
      <c r="A14" s="166"/>
      <c r="B14" s="166"/>
      <c r="C14" s="166"/>
      <c r="D14" s="166"/>
      <c r="E14" s="166"/>
      <c r="F14" s="166"/>
      <c r="G14" s="166"/>
      <c r="H14" s="166"/>
      <c r="I14" s="166"/>
      <c r="J14" s="166"/>
      <c r="K14" s="166"/>
      <c r="L14" s="166"/>
      <c r="M14" s="167"/>
      <c r="N14" s="167"/>
      <c r="P14" s="167"/>
    </row>
    <row r="15" spans="1:17">
      <c r="A15" s="166"/>
      <c r="B15" s="166"/>
      <c r="C15" s="166"/>
      <c r="D15" s="166"/>
      <c r="E15" s="166"/>
      <c r="F15" s="166"/>
      <c r="G15" s="166"/>
      <c r="H15" s="166"/>
      <c r="I15" s="166"/>
      <c r="J15" s="166"/>
      <c r="K15" s="166"/>
      <c r="L15" s="166"/>
      <c r="M15" s="167"/>
      <c r="N15" s="167"/>
      <c r="P15" s="167"/>
    </row>
    <row r="16" spans="1:17">
      <c r="A16" s="166"/>
      <c r="B16" s="166"/>
      <c r="C16" s="166"/>
      <c r="D16" s="166"/>
      <c r="E16" s="166"/>
      <c r="F16" s="166"/>
      <c r="G16" s="166"/>
      <c r="H16" s="166"/>
      <c r="I16" s="166"/>
      <c r="J16" s="166"/>
      <c r="K16" s="166"/>
      <c r="L16" s="166"/>
      <c r="M16" s="167"/>
      <c r="N16" s="167"/>
      <c r="P16" s="167"/>
    </row>
    <row r="17" spans="1:16">
      <c r="A17" s="174"/>
      <c r="B17" s="174"/>
      <c r="C17" s="174"/>
      <c r="D17" s="174"/>
      <c r="E17" s="174"/>
      <c r="F17" s="174"/>
      <c r="G17" s="174"/>
      <c r="H17" s="174"/>
      <c r="I17" s="174"/>
      <c r="J17" s="174"/>
      <c r="K17" s="174"/>
      <c r="L17" s="174"/>
      <c r="M17" s="175"/>
      <c r="N17" s="167"/>
      <c r="P17" s="167"/>
    </row>
    <row r="18" spans="1:16">
      <c r="O18" s="176"/>
    </row>
    <row r="20" spans="1:16" ht="17" thickBot="1">
      <c r="C20" s="133">
        <v>70274</v>
      </c>
      <c r="D20" s="177">
        <v>81417</v>
      </c>
    </row>
    <row r="21" spans="1:16" ht="17" thickBot="1">
      <c r="C21" s="133">
        <v>69253</v>
      </c>
      <c r="D21" s="177">
        <v>80227</v>
      </c>
    </row>
    <row r="22" spans="1:16" ht="17" thickBot="1">
      <c r="C22" s="133">
        <v>68231</v>
      </c>
      <c r="D22" s="177">
        <v>79038</v>
      </c>
    </row>
    <row r="23" spans="1:16" ht="17" thickBot="1">
      <c r="C23" s="133">
        <v>67208</v>
      </c>
      <c r="D23" s="177">
        <v>77851</v>
      </c>
    </row>
    <row r="24" spans="1:16" ht="17" thickBot="1">
      <c r="C24" s="133">
        <v>66185</v>
      </c>
      <c r="D24" s="177">
        <v>76664</v>
      </c>
    </row>
    <row r="25" spans="1:16" ht="17" thickBot="1">
      <c r="C25" s="133">
        <v>65162</v>
      </c>
      <c r="D25" s="177">
        <v>75475</v>
      </c>
    </row>
    <row r="26" spans="1:16" ht="17" thickBot="1">
      <c r="C26" s="133">
        <v>64139</v>
      </c>
      <c r="D26" s="177">
        <v>74289</v>
      </c>
    </row>
    <row r="27" spans="1:16" ht="17" thickBot="1">
      <c r="C27" s="133">
        <v>63116</v>
      </c>
      <c r="D27" s="177">
        <v>73100</v>
      </c>
    </row>
    <row r="28" spans="1:16" ht="17" thickBot="1">
      <c r="C28" s="133">
        <v>62093</v>
      </c>
      <c r="D28" s="177">
        <v>71910</v>
      </c>
    </row>
  </sheetData>
  <pageMargins left="0.7" right="0.7" top="0.78740157499999996" bottom="0.78740157499999996"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28"/>
  <sheetViews>
    <sheetView zoomScale="160" zoomScaleNormal="160" workbookViewId="0">
      <selection activeCell="B5" sqref="B5:B8"/>
    </sheetView>
  </sheetViews>
  <sheetFormatPr baseColWidth="10" defaultColWidth="10.83203125" defaultRowHeight="13"/>
  <cols>
    <col min="1" max="1" width="36.83203125" style="7" bestFit="1" customWidth="1"/>
    <col min="2" max="3" width="24.1640625" style="7" bestFit="1" customWidth="1"/>
    <col min="4" max="4" width="16.6640625" style="7" bestFit="1" customWidth="1"/>
    <col min="5" max="5" width="18.1640625" style="7" bestFit="1" customWidth="1"/>
    <col min="6" max="6" width="20.33203125" style="7" bestFit="1" customWidth="1"/>
    <col min="7" max="7" width="17.5" style="7" bestFit="1" customWidth="1"/>
    <col min="8" max="8" width="10.83203125" style="7"/>
    <col min="9" max="9" width="13.5" style="7" bestFit="1" customWidth="1"/>
    <col min="10" max="16384" width="10.83203125" style="7"/>
  </cols>
  <sheetData>
    <row r="1" spans="1:8" ht="15">
      <c r="A1" s="11" t="s">
        <v>374</v>
      </c>
      <c r="B1" s="12" t="s">
        <v>389</v>
      </c>
      <c r="C1" s="12" t="s">
        <v>390</v>
      </c>
      <c r="D1" s="12" t="s">
        <v>391</v>
      </c>
      <c r="E1" s="12" t="s">
        <v>392</v>
      </c>
      <c r="F1" s="12" t="s">
        <v>393</v>
      </c>
    </row>
    <row r="2" spans="1:8" ht="15">
      <c r="A2" s="13"/>
      <c r="B2" s="14" t="s">
        <v>394</v>
      </c>
      <c r="C2" s="14" t="s">
        <v>395</v>
      </c>
      <c r="D2" s="14"/>
      <c r="E2" s="14"/>
    </row>
    <row r="3" spans="1:8" ht="15">
      <c r="A3" s="15"/>
      <c r="B3" s="16" t="s">
        <v>396</v>
      </c>
      <c r="C3" s="16" t="s">
        <v>397</v>
      </c>
      <c r="D3" s="16" t="s">
        <v>397</v>
      </c>
      <c r="E3" s="16" t="s">
        <v>397</v>
      </c>
      <c r="F3" s="16" t="s">
        <v>397</v>
      </c>
    </row>
    <row r="4" spans="1:8" ht="13" customHeight="1">
      <c r="A4" s="17"/>
      <c r="B4" s="18"/>
      <c r="C4" s="88"/>
      <c r="D4" s="20"/>
      <c r="E4" s="21"/>
      <c r="F4" s="22"/>
    </row>
    <row r="5" spans="1:8" ht="13" customHeight="1">
      <c r="A5" s="17" t="s">
        <v>434</v>
      </c>
      <c r="B5" s="18">
        <v>115</v>
      </c>
      <c r="C5" s="88">
        <f>1964-(4*42)</f>
        <v>1796</v>
      </c>
      <c r="D5" s="20">
        <f>+B5*C5</f>
        <v>206540</v>
      </c>
      <c r="E5" s="21">
        <f>+D5/12</f>
        <v>17211.666666666668</v>
      </c>
      <c r="F5" s="22">
        <f>+B5*8.4</f>
        <v>966</v>
      </c>
      <c r="G5" s="7" t="s">
        <v>435</v>
      </c>
    </row>
    <row r="6" spans="1:8" ht="14" customHeight="1">
      <c r="A6" s="17" t="s">
        <v>436</v>
      </c>
      <c r="B6" s="18">
        <v>75</v>
      </c>
      <c r="C6" s="88">
        <v>1964</v>
      </c>
      <c r="D6" s="20">
        <f t="shared" ref="D6:D8" si="0">+B6*C6</f>
        <v>147300</v>
      </c>
      <c r="E6" s="21">
        <f t="shared" ref="E6:E8" si="1">+D6/12</f>
        <v>12275</v>
      </c>
      <c r="F6" s="22">
        <f t="shared" ref="F6:F8" si="2">+B6*8.4</f>
        <v>630</v>
      </c>
    </row>
    <row r="7" spans="1:8">
      <c r="A7" s="17" t="s">
        <v>437</v>
      </c>
      <c r="B7" s="18">
        <v>55</v>
      </c>
      <c r="C7" s="88">
        <v>1964</v>
      </c>
      <c r="D7" s="20">
        <f t="shared" si="0"/>
        <v>108020</v>
      </c>
      <c r="E7" s="21">
        <f t="shared" si="1"/>
        <v>9001.6666666666661</v>
      </c>
      <c r="F7" s="22">
        <f t="shared" si="2"/>
        <v>462</v>
      </c>
      <c r="H7" s="20"/>
    </row>
    <row r="8" spans="1:8">
      <c r="A8" s="23" t="s">
        <v>438</v>
      </c>
      <c r="B8" s="24">
        <v>75</v>
      </c>
      <c r="C8" s="89">
        <v>1964</v>
      </c>
      <c r="D8" s="26">
        <f t="shared" si="0"/>
        <v>147300</v>
      </c>
      <c r="E8" s="27">
        <f t="shared" si="1"/>
        <v>12275</v>
      </c>
      <c r="F8" s="28">
        <f t="shared" si="2"/>
        <v>630</v>
      </c>
      <c r="H8" s="20"/>
    </row>
    <row r="9" spans="1:8">
      <c r="F9" s="22"/>
      <c r="G9" s="22"/>
    </row>
    <row r="10" spans="1:8" ht="16">
      <c r="A10" s="53" t="s">
        <v>439</v>
      </c>
      <c r="B10" s="53"/>
      <c r="C10" s="54"/>
      <c r="D10" s="54"/>
      <c r="E10" s="54"/>
    </row>
    <row r="11" spans="1:8" ht="16">
      <c r="A11" s="55" t="s">
        <v>440</v>
      </c>
      <c r="B11" s="53"/>
      <c r="C11" s="54"/>
      <c r="D11" s="54"/>
      <c r="E11" s="54"/>
    </row>
    <row r="12" spans="1:8" ht="16">
      <c r="A12" s="55" t="s">
        <v>441</v>
      </c>
      <c r="B12" s="53"/>
      <c r="C12" s="54"/>
      <c r="D12" s="54"/>
      <c r="E12" s="54"/>
    </row>
    <row r="13" spans="1:8" ht="16">
      <c r="A13" s="55" t="s">
        <v>442</v>
      </c>
      <c r="B13" s="53"/>
      <c r="C13" s="54"/>
      <c r="D13" s="54"/>
      <c r="E13" s="54"/>
    </row>
    <row r="14" spans="1:8" ht="16">
      <c r="A14" s="55" t="s">
        <v>443</v>
      </c>
      <c r="B14" s="53"/>
      <c r="C14" s="54"/>
      <c r="D14" s="54"/>
      <c r="E14" s="54"/>
    </row>
    <row r="15" spans="1:8" ht="16">
      <c r="A15" s="55" t="s">
        <v>444</v>
      </c>
      <c r="B15" s="53"/>
      <c r="C15" s="54"/>
      <c r="D15" s="54"/>
      <c r="E15" s="54"/>
    </row>
    <row r="16" spans="1:8" ht="16">
      <c r="A16" s="55" t="s">
        <v>445</v>
      </c>
      <c r="B16" s="53"/>
      <c r="C16" s="54"/>
      <c r="D16" s="54"/>
      <c r="E16" s="54"/>
    </row>
    <row r="17" spans="1:5" ht="16">
      <c r="A17" s="53"/>
      <c r="B17" s="53"/>
      <c r="C17" s="54"/>
      <c r="D17" s="54"/>
      <c r="E17" s="54"/>
    </row>
    <row r="18" spans="1:5">
      <c r="A18" s="355" t="s">
        <v>446</v>
      </c>
      <c r="B18" s="355"/>
      <c r="C18" s="355"/>
      <c r="D18" s="355"/>
      <c r="E18" s="355"/>
    </row>
    <row r="21" spans="1:5">
      <c r="A21" s="92" t="s">
        <v>447</v>
      </c>
    </row>
    <row r="23" spans="1:5">
      <c r="A23" s="93">
        <v>42</v>
      </c>
      <c r="B23" s="93" t="s">
        <v>448</v>
      </c>
    </row>
    <row r="24" spans="1:5">
      <c r="A24" s="93">
        <v>52</v>
      </c>
      <c r="B24" s="93" t="s">
        <v>449</v>
      </c>
    </row>
    <row r="25" spans="1:5">
      <c r="A25" s="93">
        <v>5</v>
      </c>
      <c r="B25" s="93" t="s">
        <v>450</v>
      </c>
    </row>
    <row r="26" spans="1:5">
      <c r="A26" s="93">
        <v>10</v>
      </c>
      <c r="B26" s="93" t="s">
        <v>451</v>
      </c>
    </row>
    <row r="28" spans="1:5">
      <c r="A28" s="7">
        <f>A23*(A24-A25)-A26</f>
        <v>1964</v>
      </c>
      <c r="B28" s="7" t="s">
        <v>452</v>
      </c>
    </row>
  </sheetData>
  <mergeCells count="1">
    <mergeCell ref="A18:E18"/>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sheetPr>
  <dimension ref="A1:H42"/>
  <sheetViews>
    <sheetView workbookViewId="0">
      <selection activeCell="A11" sqref="A11"/>
    </sheetView>
  </sheetViews>
  <sheetFormatPr baseColWidth="10" defaultColWidth="10.83203125" defaultRowHeight="13"/>
  <cols>
    <col min="1" max="1" width="36.83203125" style="7" bestFit="1" customWidth="1"/>
    <col min="2" max="3" width="24.1640625" style="7" bestFit="1" customWidth="1"/>
    <col min="4" max="4" width="16.6640625" style="7" bestFit="1" customWidth="1"/>
    <col min="5" max="5" width="18.1640625" style="7" bestFit="1" customWidth="1"/>
    <col min="6" max="6" width="20.33203125" style="7" bestFit="1" customWidth="1"/>
    <col min="7" max="7" width="17.5" style="7" bestFit="1" customWidth="1"/>
    <col min="8" max="8" width="10.83203125" style="7"/>
    <col min="9" max="9" width="13.5" style="7" bestFit="1" customWidth="1"/>
    <col min="10" max="16384" width="10.83203125" style="7"/>
  </cols>
  <sheetData>
    <row r="1" spans="1:8" ht="15">
      <c r="A1" s="11" t="s">
        <v>374</v>
      </c>
      <c r="B1" s="12" t="s">
        <v>389</v>
      </c>
      <c r="C1" s="12" t="s">
        <v>390</v>
      </c>
      <c r="D1" s="12" t="s">
        <v>391</v>
      </c>
      <c r="E1" s="12" t="s">
        <v>392</v>
      </c>
      <c r="F1" s="12" t="s">
        <v>393</v>
      </c>
    </row>
    <row r="2" spans="1:8" ht="15">
      <c r="A2" s="13"/>
      <c r="B2" s="14" t="s">
        <v>394</v>
      </c>
      <c r="C2" s="14" t="s">
        <v>395</v>
      </c>
      <c r="D2" s="14"/>
      <c r="E2" s="14"/>
    </row>
    <row r="3" spans="1:8" ht="15">
      <c r="A3" s="15"/>
      <c r="B3" s="16" t="s">
        <v>396</v>
      </c>
      <c r="C3" s="16" t="s">
        <v>397</v>
      </c>
      <c r="D3" s="16" t="s">
        <v>397</v>
      </c>
      <c r="E3" s="16" t="s">
        <v>397</v>
      </c>
      <c r="F3" s="16" t="s">
        <v>397</v>
      </c>
    </row>
    <row r="4" spans="1:8">
      <c r="A4" s="17"/>
      <c r="B4" s="18"/>
      <c r="C4" s="19"/>
      <c r="D4" s="20"/>
      <c r="E4" s="21"/>
      <c r="F4" s="22"/>
    </row>
    <row r="5" spans="1:8">
      <c r="A5" s="17" t="s">
        <v>398</v>
      </c>
      <c r="B5" s="18">
        <v>120</v>
      </c>
      <c r="C5" s="19">
        <v>1705</v>
      </c>
      <c r="D5" s="20">
        <f>+B5*C5</f>
        <v>204600</v>
      </c>
      <c r="E5" s="21">
        <f>+D5/12</f>
        <v>17050</v>
      </c>
      <c r="F5" s="22">
        <f>+B5*8.4</f>
        <v>1008</v>
      </c>
    </row>
    <row r="6" spans="1:8">
      <c r="A6" s="17" t="s">
        <v>399</v>
      </c>
      <c r="B6" s="18">
        <v>100</v>
      </c>
      <c r="C6" s="19">
        <v>1705</v>
      </c>
      <c r="D6" s="20">
        <f t="shared" ref="D6:D13" si="0">+B6*C6</f>
        <v>170500</v>
      </c>
      <c r="E6" s="21">
        <f t="shared" ref="E6:E13" si="1">+D6/12</f>
        <v>14208.333333333334</v>
      </c>
      <c r="F6" s="22">
        <f t="shared" ref="F6:F13" si="2">+B6*8.4</f>
        <v>840</v>
      </c>
    </row>
    <row r="7" spans="1:8">
      <c r="A7" s="17" t="s">
        <v>400</v>
      </c>
      <c r="B7" s="18">
        <v>65</v>
      </c>
      <c r="C7" s="19">
        <v>1850</v>
      </c>
      <c r="D7" s="20">
        <f t="shared" si="0"/>
        <v>120250</v>
      </c>
      <c r="E7" s="21">
        <f t="shared" si="1"/>
        <v>10020.833333333334</v>
      </c>
      <c r="F7" s="22">
        <f t="shared" si="2"/>
        <v>546</v>
      </c>
      <c r="H7" s="20"/>
    </row>
    <row r="8" spans="1:8">
      <c r="A8" s="17" t="s">
        <v>453</v>
      </c>
      <c r="B8" s="18">
        <v>55</v>
      </c>
      <c r="C8" s="19">
        <v>1850</v>
      </c>
      <c r="D8" s="20">
        <f t="shared" si="0"/>
        <v>101750</v>
      </c>
      <c r="E8" s="21">
        <f t="shared" si="1"/>
        <v>8479.1666666666661</v>
      </c>
      <c r="F8" s="22">
        <f t="shared" si="2"/>
        <v>462</v>
      </c>
      <c r="H8" s="20"/>
    </row>
    <row r="9" spans="1:8">
      <c r="A9" s="17" t="s">
        <v>454</v>
      </c>
      <c r="B9" s="18">
        <v>100</v>
      </c>
      <c r="C9" s="19">
        <v>1850</v>
      </c>
      <c r="D9" s="20">
        <f t="shared" si="0"/>
        <v>185000</v>
      </c>
      <c r="E9" s="21">
        <f t="shared" si="1"/>
        <v>15416.666666666666</v>
      </c>
      <c r="F9" s="22">
        <f t="shared" si="2"/>
        <v>840</v>
      </c>
      <c r="H9" s="20"/>
    </row>
    <row r="10" spans="1:8">
      <c r="A10" s="17" t="s">
        <v>455</v>
      </c>
      <c r="B10" s="18">
        <v>65</v>
      </c>
      <c r="C10" s="19">
        <v>1850</v>
      </c>
      <c r="D10" s="20">
        <f t="shared" si="0"/>
        <v>120250</v>
      </c>
      <c r="E10" s="21">
        <f t="shared" si="1"/>
        <v>10020.833333333334</v>
      </c>
      <c r="F10" s="22">
        <f t="shared" si="2"/>
        <v>546</v>
      </c>
      <c r="H10" s="20"/>
    </row>
    <row r="11" spans="1:8">
      <c r="A11" s="17" t="s">
        <v>456</v>
      </c>
      <c r="B11" s="18">
        <v>55</v>
      </c>
      <c r="C11" s="19">
        <v>1850</v>
      </c>
      <c r="D11" s="20">
        <f t="shared" si="0"/>
        <v>101750</v>
      </c>
      <c r="E11" s="21">
        <f t="shared" si="1"/>
        <v>8479.1666666666661</v>
      </c>
      <c r="F11" s="22">
        <f t="shared" si="2"/>
        <v>462</v>
      </c>
      <c r="H11" s="20"/>
    </row>
    <row r="12" spans="1:8">
      <c r="A12" s="17" t="s">
        <v>457</v>
      </c>
      <c r="B12" s="18">
        <v>40</v>
      </c>
      <c r="C12" s="19">
        <v>1850</v>
      </c>
      <c r="D12" s="20">
        <f t="shared" si="0"/>
        <v>74000</v>
      </c>
      <c r="E12" s="21">
        <f t="shared" si="1"/>
        <v>6166.666666666667</v>
      </c>
      <c r="F12" s="22">
        <f t="shared" si="2"/>
        <v>336</v>
      </c>
      <c r="H12" s="20"/>
    </row>
    <row r="13" spans="1:8">
      <c r="A13" s="23" t="s">
        <v>458</v>
      </c>
      <c r="B13" s="24">
        <v>15</v>
      </c>
      <c r="C13" s="25">
        <v>1850</v>
      </c>
      <c r="D13" s="26">
        <f t="shared" si="0"/>
        <v>27750</v>
      </c>
      <c r="E13" s="27">
        <f t="shared" si="1"/>
        <v>2312.5</v>
      </c>
      <c r="F13" s="28">
        <f t="shared" si="2"/>
        <v>126</v>
      </c>
      <c r="H13" s="20"/>
    </row>
    <row r="14" spans="1:8">
      <c r="F14" s="22"/>
      <c r="G14" s="22"/>
    </row>
    <row r="15" spans="1:8">
      <c r="A15" s="29" t="s">
        <v>403</v>
      </c>
      <c r="B15" s="30"/>
      <c r="C15" s="30" t="s">
        <v>404</v>
      </c>
      <c r="D15" s="31"/>
      <c r="E15" s="8"/>
      <c r="F15" s="8"/>
      <c r="G15" s="32"/>
    </row>
    <row r="16" spans="1:8">
      <c r="A16" s="33"/>
      <c r="B16" s="34"/>
      <c r="C16" s="34" t="s">
        <v>405</v>
      </c>
      <c r="D16" s="35"/>
      <c r="G16" s="36"/>
    </row>
    <row r="17" spans="1:7">
      <c r="A17" s="37"/>
      <c r="B17" s="38"/>
      <c r="C17" s="38" t="s">
        <v>406</v>
      </c>
      <c r="D17" s="39"/>
      <c r="E17" s="40"/>
      <c r="F17" s="40"/>
      <c r="G17" s="41"/>
    </row>
    <row r="18" spans="1:7">
      <c r="A18" s="42"/>
      <c r="B18" s="42"/>
      <c r="C18" s="35"/>
      <c r="D18" s="35"/>
    </row>
    <row r="19" spans="1:7">
      <c r="A19" s="29" t="s">
        <v>407</v>
      </c>
      <c r="B19" s="30"/>
      <c r="C19" s="30" t="s">
        <v>408</v>
      </c>
      <c r="D19" s="31"/>
      <c r="E19" s="8"/>
      <c r="F19" s="8"/>
      <c r="G19" s="32"/>
    </row>
    <row r="20" spans="1:7">
      <c r="A20" s="33"/>
      <c r="B20" s="34"/>
      <c r="C20" s="34" t="s">
        <v>409</v>
      </c>
      <c r="D20" s="35"/>
      <c r="G20" s="36"/>
    </row>
    <row r="21" spans="1:7">
      <c r="A21" s="33"/>
      <c r="B21" s="34"/>
      <c r="C21" s="34" t="s">
        <v>410</v>
      </c>
      <c r="D21" s="35"/>
      <c r="G21" s="36"/>
    </row>
    <row r="22" spans="1:7">
      <c r="A22" s="33"/>
      <c r="B22" s="34"/>
      <c r="C22" s="34" t="s">
        <v>411</v>
      </c>
      <c r="D22" s="35"/>
      <c r="G22" s="36"/>
    </row>
    <row r="23" spans="1:7">
      <c r="A23" s="37"/>
      <c r="B23" s="38"/>
      <c r="C23" s="38" t="s">
        <v>412</v>
      </c>
      <c r="D23" s="39"/>
      <c r="E23" s="40"/>
      <c r="F23" s="40"/>
      <c r="G23" s="41"/>
    </row>
    <row r="24" spans="1:7">
      <c r="A24" s="42"/>
      <c r="B24" s="42"/>
      <c r="C24" s="35"/>
      <c r="D24" s="35"/>
    </row>
    <row r="25" spans="1:7">
      <c r="A25" s="43" t="s">
        <v>413</v>
      </c>
      <c r="B25" s="44"/>
      <c r="C25" s="44" t="s">
        <v>414</v>
      </c>
      <c r="D25" s="45"/>
      <c r="E25" s="9"/>
      <c r="F25" s="9"/>
      <c r="G25" s="46"/>
    </row>
    <row r="27" spans="1:7">
      <c r="A27" s="10" t="s">
        <v>415</v>
      </c>
    </row>
    <row r="28" spans="1:7">
      <c r="A28" s="7" t="s">
        <v>416</v>
      </c>
    </row>
    <row r="29" spans="1:7">
      <c r="A29" s="7" t="s">
        <v>417</v>
      </c>
    </row>
    <row r="30" spans="1:7">
      <c r="A30" s="7" t="s">
        <v>418</v>
      </c>
    </row>
    <row r="31" spans="1:7">
      <c r="A31" s="7" t="s">
        <v>419</v>
      </c>
    </row>
    <row r="35" spans="1:1">
      <c r="A35" s="10" t="s">
        <v>420</v>
      </c>
    </row>
    <row r="36" spans="1:1">
      <c r="A36" s="7">
        <v>1</v>
      </c>
    </row>
    <row r="37" spans="1:1">
      <c r="A37" s="7">
        <v>1.5</v>
      </c>
    </row>
    <row r="38" spans="1:1">
      <c r="A38" s="7">
        <v>1.8</v>
      </c>
    </row>
    <row r="39" spans="1:1">
      <c r="A39" s="7">
        <v>2</v>
      </c>
    </row>
    <row r="40" spans="1:1">
      <c r="A40" s="7">
        <v>2.1</v>
      </c>
    </row>
    <row r="41" spans="1:1">
      <c r="A41" s="7">
        <v>2.2000000000000002</v>
      </c>
    </row>
    <row r="42" spans="1:1">
      <c r="A42" s="7">
        <v>2.2999999999999998</v>
      </c>
    </row>
  </sheetData>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sheetPr>
  <dimension ref="A1:H38"/>
  <sheetViews>
    <sheetView zoomScale="160" zoomScaleNormal="160" workbookViewId="0">
      <selection activeCell="D8" sqref="D8"/>
    </sheetView>
  </sheetViews>
  <sheetFormatPr baseColWidth="10" defaultColWidth="10.83203125" defaultRowHeight="13"/>
  <cols>
    <col min="1" max="1" width="36.83203125" style="7" bestFit="1" customWidth="1"/>
    <col min="2" max="3" width="24.1640625" style="7" bestFit="1" customWidth="1"/>
    <col min="4" max="4" width="16.6640625" style="7" bestFit="1" customWidth="1"/>
    <col min="5" max="5" width="18.1640625" style="7" bestFit="1" customWidth="1"/>
    <col min="6" max="6" width="20.33203125" style="7" bestFit="1" customWidth="1"/>
    <col min="7" max="7" width="17.5" style="7" bestFit="1" customWidth="1"/>
    <col min="8" max="8" width="10.83203125" style="7"/>
    <col min="9" max="9" width="13.5" style="7" bestFit="1" customWidth="1"/>
    <col min="10" max="16384" width="10.83203125" style="7"/>
  </cols>
  <sheetData>
    <row r="1" spans="1:8" ht="15">
      <c r="A1" s="11" t="s">
        <v>374</v>
      </c>
      <c r="B1" s="12" t="s">
        <v>389</v>
      </c>
      <c r="C1" s="12" t="s">
        <v>390</v>
      </c>
      <c r="D1" s="12" t="s">
        <v>391</v>
      </c>
      <c r="E1" s="12" t="s">
        <v>392</v>
      </c>
      <c r="F1" s="12" t="s">
        <v>393</v>
      </c>
    </row>
    <row r="2" spans="1:8" ht="15">
      <c r="A2" s="13"/>
      <c r="B2" s="14" t="s">
        <v>394</v>
      </c>
      <c r="C2" s="14" t="s">
        <v>395</v>
      </c>
      <c r="D2" s="14"/>
      <c r="E2" s="14"/>
    </row>
    <row r="3" spans="1:8" ht="15">
      <c r="A3" s="15"/>
      <c r="B3" s="16" t="s">
        <v>396</v>
      </c>
      <c r="C3" s="16" t="s">
        <v>397</v>
      </c>
      <c r="D3" s="16" t="s">
        <v>397</v>
      </c>
      <c r="E3" s="16" t="s">
        <v>397</v>
      </c>
      <c r="F3" s="16" t="s">
        <v>397</v>
      </c>
    </row>
    <row r="4" spans="1:8">
      <c r="A4" s="17"/>
      <c r="B4" s="18"/>
      <c r="C4" s="19"/>
      <c r="D4" s="20"/>
      <c r="E4" s="21"/>
      <c r="F4" s="22"/>
    </row>
    <row r="5" spans="1:8">
      <c r="A5" s="17" t="s">
        <v>398</v>
      </c>
      <c r="B5" s="18">
        <v>90</v>
      </c>
      <c r="C5" s="19">
        <v>1900</v>
      </c>
      <c r="D5" s="20">
        <f>+B5*C5</f>
        <v>171000</v>
      </c>
      <c r="E5" s="21">
        <f>+D5/12</f>
        <v>14250</v>
      </c>
      <c r="F5" s="22">
        <f>+B5*8.4</f>
        <v>756</v>
      </c>
    </row>
    <row r="6" spans="1:8">
      <c r="A6" s="17" t="s">
        <v>399</v>
      </c>
      <c r="B6" s="18">
        <v>90</v>
      </c>
      <c r="C6" s="19">
        <v>1900</v>
      </c>
      <c r="D6" s="20">
        <f t="shared" ref="D6:D9" si="0">+B6*C6</f>
        <v>171000</v>
      </c>
      <c r="E6" s="21">
        <f t="shared" ref="E6:E9" si="1">+D6/12</f>
        <v>14250</v>
      </c>
      <c r="F6" s="22">
        <f t="shared" ref="F6:F9" si="2">+B6*8.4</f>
        <v>756</v>
      </c>
    </row>
    <row r="7" spans="1:8">
      <c r="A7" s="17" t="s">
        <v>400</v>
      </c>
      <c r="B7" s="18">
        <v>70</v>
      </c>
      <c r="C7" s="19">
        <v>1900</v>
      </c>
      <c r="D7" s="20">
        <f t="shared" si="0"/>
        <v>133000</v>
      </c>
      <c r="E7" s="21">
        <f t="shared" si="1"/>
        <v>11083.333333333334</v>
      </c>
      <c r="F7" s="22">
        <f t="shared" si="2"/>
        <v>588</v>
      </c>
      <c r="H7" s="20"/>
    </row>
    <row r="8" spans="1:8">
      <c r="A8" s="17" t="s">
        <v>401</v>
      </c>
      <c r="B8" s="18">
        <v>40</v>
      </c>
      <c r="C8" s="19">
        <v>1900</v>
      </c>
      <c r="D8" s="20">
        <f t="shared" si="0"/>
        <v>76000</v>
      </c>
      <c r="E8" s="21">
        <f t="shared" si="1"/>
        <v>6333.333333333333</v>
      </c>
      <c r="F8" s="22">
        <f t="shared" si="2"/>
        <v>336</v>
      </c>
      <c r="H8" s="20"/>
    </row>
    <row r="9" spans="1:8">
      <c r="A9" s="23" t="s">
        <v>402</v>
      </c>
      <c r="B9" s="24">
        <v>55</v>
      </c>
      <c r="C9" s="25">
        <v>1900</v>
      </c>
      <c r="D9" s="26">
        <f t="shared" si="0"/>
        <v>104500</v>
      </c>
      <c r="E9" s="27">
        <f t="shared" si="1"/>
        <v>8708.3333333333339</v>
      </c>
      <c r="F9" s="28">
        <f t="shared" si="2"/>
        <v>462</v>
      </c>
      <c r="H9" s="20"/>
    </row>
    <row r="10" spans="1:8">
      <c r="F10" s="22"/>
      <c r="G10" s="22"/>
    </row>
    <row r="11" spans="1:8">
      <c r="A11" s="29" t="s">
        <v>403</v>
      </c>
      <c r="B11" s="30"/>
      <c r="C11" s="30" t="s">
        <v>404</v>
      </c>
      <c r="D11" s="31"/>
      <c r="E11" s="8"/>
      <c r="F11" s="8"/>
      <c r="G11" s="32"/>
    </row>
    <row r="12" spans="1:8">
      <c r="A12" s="33"/>
      <c r="B12" s="34"/>
      <c r="C12" s="34" t="s">
        <v>405</v>
      </c>
      <c r="D12" s="35"/>
      <c r="G12" s="36"/>
    </row>
    <row r="13" spans="1:8">
      <c r="A13" s="37"/>
      <c r="B13" s="38"/>
      <c r="C13" s="38" t="s">
        <v>406</v>
      </c>
      <c r="D13" s="39"/>
      <c r="E13" s="40"/>
      <c r="F13" s="40"/>
      <c r="G13" s="41"/>
    </row>
    <row r="14" spans="1:8">
      <c r="A14" s="42"/>
      <c r="B14" s="42"/>
      <c r="C14" s="35"/>
      <c r="D14" s="35"/>
    </row>
    <row r="15" spans="1:8">
      <c r="A15" s="29" t="s">
        <v>407</v>
      </c>
      <c r="B15" s="30"/>
      <c r="C15" s="30" t="s">
        <v>408</v>
      </c>
      <c r="D15" s="31"/>
      <c r="E15" s="8"/>
      <c r="F15" s="8"/>
      <c r="G15" s="32"/>
    </row>
    <row r="16" spans="1:8">
      <c r="A16" s="33"/>
      <c r="B16" s="34"/>
      <c r="C16" s="34" t="s">
        <v>409</v>
      </c>
      <c r="D16" s="35"/>
      <c r="G16" s="36"/>
    </row>
    <row r="17" spans="1:7">
      <c r="A17" s="33"/>
      <c r="B17" s="34"/>
      <c r="C17" s="34" t="s">
        <v>410</v>
      </c>
      <c r="D17" s="35"/>
      <c r="G17" s="36"/>
    </row>
    <row r="18" spans="1:7">
      <c r="A18" s="33"/>
      <c r="B18" s="34"/>
      <c r="C18" s="34" t="s">
        <v>411</v>
      </c>
      <c r="D18" s="35"/>
      <c r="G18" s="36"/>
    </row>
    <row r="19" spans="1:7">
      <c r="A19" s="37"/>
      <c r="B19" s="38"/>
      <c r="C19" s="38" t="s">
        <v>412</v>
      </c>
      <c r="D19" s="39"/>
      <c r="E19" s="40"/>
      <c r="F19" s="40"/>
      <c r="G19" s="41"/>
    </row>
    <row r="20" spans="1:7">
      <c r="A20" s="42"/>
      <c r="B20" s="42"/>
      <c r="C20" s="35"/>
      <c r="D20" s="35"/>
    </row>
    <row r="21" spans="1:7">
      <c r="A21" s="43" t="s">
        <v>413</v>
      </c>
      <c r="B21" s="44"/>
      <c r="C21" s="44" t="s">
        <v>414</v>
      </c>
      <c r="D21" s="45"/>
      <c r="E21" s="9"/>
      <c r="F21" s="9"/>
      <c r="G21" s="46"/>
    </row>
    <row r="23" spans="1:7">
      <c r="A23" s="10" t="s">
        <v>415</v>
      </c>
    </row>
    <row r="24" spans="1:7">
      <c r="A24" s="7" t="s">
        <v>416</v>
      </c>
    </row>
    <row r="25" spans="1:7">
      <c r="A25" s="7" t="s">
        <v>417</v>
      </c>
    </row>
    <row r="26" spans="1:7">
      <c r="A26" s="7" t="s">
        <v>418</v>
      </c>
    </row>
    <row r="27" spans="1:7">
      <c r="A27" s="7" t="s">
        <v>419</v>
      </c>
    </row>
    <row r="31" spans="1:7">
      <c r="A31" s="10" t="s">
        <v>420</v>
      </c>
    </row>
    <row r="32" spans="1:7">
      <c r="A32" s="7">
        <v>1</v>
      </c>
    </row>
    <row r="33" spans="1:1">
      <c r="A33" s="7">
        <v>1.5</v>
      </c>
    </row>
    <row r="34" spans="1:1">
      <c r="A34" s="7">
        <v>1.8</v>
      </c>
    </row>
    <row r="35" spans="1:1">
      <c r="A35" s="7">
        <v>2</v>
      </c>
    </row>
    <row r="36" spans="1:1">
      <c r="A36" s="7">
        <v>2.1</v>
      </c>
    </row>
    <row r="37" spans="1:1">
      <c r="A37" s="7">
        <v>2.2000000000000002</v>
      </c>
    </row>
    <row r="38" spans="1:1">
      <c r="A38" s="7">
        <v>2.2999999999999998</v>
      </c>
    </row>
  </sheetData>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election activeCell="B4" sqref="B4:F12"/>
    </sheetView>
  </sheetViews>
  <sheetFormatPr baseColWidth="10" defaultColWidth="10.83203125" defaultRowHeight="16"/>
  <cols>
    <col min="1" max="1" width="1.6640625" style="53" customWidth="1"/>
    <col min="2" max="2" width="31.6640625" style="53" customWidth="1"/>
    <col min="3" max="3" width="11.33203125" style="53" bestFit="1" customWidth="1"/>
    <col min="4" max="6" width="14.33203125" style="54" customWidth="1"/>
    <col min="7" max="7" width="7.6640625" style="54" customWidth="1"/>
    <col min="8" max="9" width="14.33203125" style="54" customWidth="1"/>
    <col min="10" max="16384" width="10.83203125" style="53"/>
  </cols>
  <sheetData>
    <row r="1" spans="2:9" s="48" customFormat="1" ht="18">
      <c r="B1" s="47" t="s">
        <v>459</v>
      </c>
      <c r="C1" s="47"/>
      <c r="D1" s="47"/>
      <c r="E1" s="47"/>
      <c r="G1" s="47"/>
      <c r="H1" s="49" t="s">
        <v>460</v>
      </c>
    </row>
    <row r="2" spans="2:9" s="48" customFormat="1">
      <c r="B2" s="50" t="s">
        <v>461</v>
      </c>
      <c r="D2" s="51"/>
      <c r="E2" s="51"/>
      <c r="F2" s="51"/>
      <c r="G2" s="51"/>
      <c r="H2" s="52" t="s">
        <v>462</v>
      </c>
      <c r="I2" s="51"/>
    </row>
    <row r="4" spans="2:9">
      <c r="B4" s="53" t="s">
        <v>439</v>
      </c>
    </row>
    <row r="5" spans="2:9">
      <c r="B5" s="55" t="s">
        <v>440</v>
      </c>
    </row>
    <row r="6" spans="2:9">
      <c r="B6" s="55" t="s">
        <v>441</v>
      </c>
    </row>
    <row r="7" spans="2:9">
      <c r="B7" s="55" t="s">
        <v>442</v>
      </c>
    </row>
    <row r="8" spans="2:9">
      <c r="B8" s="55" t="s">
        <v>443</v>
      </c>
    </row>
    <row r="9" spans="2:9">
      <c r="B9" s="55" t="s">
        <v>444</v>
      </c>
    </row>
    <row r="10" spans="2:9">
      <c r="B10" s="55" t="s">
        <v>445</v>
      </c>
    </row>
    <row r="12" spans="2:9" s="57" customFormat="1" ht="24.5" customHeight="1">
      <c r="B12" s="355" t="s">
        <v>446</v>
      </c>
      <c r="C12" s="355"/>
      <c r="D12" s="355"/>
      <c r="E12" s="355"/>
      <c r="F12" s="355"/>
      <c r="G12" s="56"/>
      <c r="H12" s="56"/>
      <c r="I12" s="56"/>
    </row>
    <row r="13" spans="2:9" ht="25.25" customHeight="1" thickBot="1"/>
    <row r="14" spans="2:9" s="63" customFormat="1" ht="35" customHeight="1" thickBot="1">
      <c r="B14" s="58" t="s">
        <v>463</v>
      </c>
      <c r="C14" s="59" t="s">
        <v>464</v>
      </c>
      <c r="D14" s="60" t="s">
        <v>465</v>
      </c>
      <c r="E14" s="61" t="s">
        <v>466</v>
      </c>
      <c r="F14" s="62" t="s">
        <v>467</v>
      </c>
    </row>
    <row r="15" spans="2:9" s="68" customFormat="1" ht="25.25" customHeight="1">
      <c r="B15" s="358" t="s">
        <v>468</v>
      </c>
      <c r="C15" s="64" t="s">
        <v>469</v>
      </c>
      <c r="D15" s="65">
        <v>80</v>
      </c>
      <c r="E15" s="66">
        <v>110</v>
      </c>
      <c r="F15" s="67">
        <v>140</v>
      </c>
    </row>
    <row r="16" spans="2:9" s="68" customFormat="1" ht="25.25" customHeight="1" thickBot="1">
      <c r="B16" s="357"/>
      <c r="C16" s="69" t="s">
        <v>470</v>
      </c>
      <c r="D16" s="70">
        <v>140</v>
      </c>
      <c r="E16" s="71">
        <v>190</v>
      </c>
      <c r="F16" s="72">
        <v>240</v>
      </c>
    </row>
    <row r="17" spans="2:9" ht="25.25" customHeight="1" thickBot="1"/>
    <row r="18" spans="2:9" s="63" customFormat="1" ht="35" customHeight="1" thickBot="1">
      <c r="B18" s="58" t="s">
        <v>463</v>
      </c>
      <c r="C18" s="59" t="s">
        <v>464</v>
      </c>
      <c r="D18" s="60" t="s">
        <v>471</v>
      </c>
      <c r="E18" s="61" t="s">
        <v>472</v>
      </c>
      <c r="F18" s="62" t="s">
        <v>473</v>
      </c>
    </row>
    <row r="19" spans="2:9" s="68" customFormat="1" ht="25.25" customHeight="1">
      <c r="B19" s="356" t="s">
        <v>474</v>
      </c>
      <c r="C19" s="64" t="s">
        <v>469</v>
      </c>
      <c r="D19" s="73">
        <v>50</v>
      </c>
      <c r="E19" s="66">
        <v>70</v>
      </c>
      <c r="F19" s="74">
        <v>100</v>
      </c>
    </row>
    <row r="20" spans="2:9" s="68" customFormat="1" ht="25.25" customHeight="1" thickBot="1">
      <c r="B20" s="357"/>
      <c r="C20" s="69" t="s">
        <v>470</v>
      </c>
      <c r="D20" s="75">
        <v>90</v>
      </c>
      <c r="E20" s="71">
        <v>120</v>
      </c>
      <c r="F20" s="76">
        <v>170</v>
      </c>
    </row>
    <row r="21" spans="2:9" s="68" customFormat="1" ht="25.25" customHeight="1">
      <c r="B21" s="356" t="s">
        <v>401</v>
      </c>
      <c r="C21" s="64" t="s">
        <v>469</v>
      </c>
      <c r="D21" s="77">
        <v>50</v>
      </c>
      <c r="E21" s="78">
        <v>70</v>
      </c>
      <c r="F21" s="79"/>
    </row>
    <row r="22" spans="2:9" s="68" customFormat="1" ht="25.25" customHeight="1" thickBot="1">
      <c r="B22" s="357"/>
      <c r="C22" s="69" t="s">
        <v>470</v>
      </c>
      <c r="D22" s="80">
        <v>90</v>
      </c>
      <c r="E22" s="81">
        <v>120</v>
      </c>
      <c r="F22" s="82"/>
    </row>
    <row r="23" spans="2:9" s="68" customFormat="1" ht="25.25" customHeight="1">
      <c r="B23" s="356" t="s">
        <v>475</v>
      </c>
      <c r="C23" s="64" t="s">
        <v>469</v>
      </c>
      <c r="D23" s="73">
        <v>50</v>
      </c>
      <c r="E23" s="66">
        <v>70</v>
      </c>
      <c r="F23" s="74">
        <v>100</v>
      </c>
    </row>
    <row r="24" spans="2:9" s="68" customFormat="1" ht="25.25" customHeight="1" thickBot="1">
      <c r="B24" s="357"/>
      <c r="C24" s="69" t="s">
        <v>470</v>
      </c>
      <c r="D24" s="75">
        <v>90</v>
      </c>
      <c r="E24" s="71">
        <v>120</v>
      </c>
      <c r="F24" s="76">
        <v>170</v>
      </c>
    </row>
    <row r="25" spans="2:9" ht="25.25" customHeight="1" thickBot="1"/>
    <row r="26" spans="2:9" s="63" customFormat="1" ht="35" customHeight="1" thickBot="1">
      <c r="B26" s="58" t="s">
        <v>463</v>
      </c>
      <c r="C26" s="59" t="s">
        <v>464</v>
      </c>
      <c r="D26" s="83" t="s">
        <v>476</v>
      </c>
    </row>
    <row r="27" spans="2:9" s="68" customFormat="1" ht="25.25" customHeight="1">
      <c r="B27" s="356" t="s">
        <v>477</v>
      </c>
      <c r="C27" s="64" t="s">
        <v>469</v>
      </c>
      <c r="D27" s="84">
        <v>20</v>
      </c>
    </row>
    <row r="28" spans="2:9" s="68" customFormat="1" ht="25.25" customHeight="1" thickBot="1">
      <c r="B28" s="357"/>
      <c r="C28" s="69" t="s">
        <v>470</v>
      </c>
      <c r="D28" s="85">
        <v>40</v>
      </c>
    </row>
    <row r="29" spans="2:9" ht="25.25" customHeight="1"/>
    <row r="30" spans="2:9" s="48" customFormat="1" ht="16.25" customHeight="1">
      <c r="B30" s="48" t="s">
        <v>478</v>
      </c>
      <c r="D30" s="51"/>
      <c r="E30" s="51"/>
      <c r="F30" s="51"/>
      <c r="G30" s="51"/>
      <c r="H30" s="51"/>
      <c r="I30" s="51"/>
    </row>
    <row r="31" spans="2:9" s="50" customFormat="1" ht="16.25" customHeight="1">
      <c r="B31" s="50" t="s">
        <v>479</v>
      </c>
      <c r="D31" s="86"/>
      <c r="E31" s="86"/>
      <c r="F31" s="86"/>
      <c r="G31" s="86"/>
      <c r="H31" s="86"/>
      <c r="I31" s="86"/>
    </row>
    <row r="32" spans="2:9" s="48" customFormat="1" ht="16.25" customHeight="1">
      <c r="B32" s="48" t="s">
        <v>480</v>
      </c>
      <c r="D32" s="51"/>
      <c r="E32" s="51"/>
      <c r="F32" s="51"/>
      <c r="G32" s="51"/>
      <c r="H32" s="51"/>
      <c r="I32" s="51"/>
    </row>
    <row r="33" spans="2:9" s="48" customFormat="1" ht="16.25" customHeight="1">
      <c r="B33" s="48" t="s">
        <v>481</v>
      </c>
      <c r="D33" s="51"/>
      <c r="E33" s="51"/>
      <c r="F33" s="51"/>
      <c r="G33" s="51"/>
      <c r="H33" s="51"/>
      <c r="I33" s="51"/>
    </row>
    <row r="34" spans="2:9" ht="16.25" customHeight="1">
      <c r="B34" s="87" t="s">
        <v>482</v>
      </c>
    </row>
  </sheetData>
  <sheetProtection sheet="1" objects="1" scenarios="1"/>
  <mergeCells count="6">
    <mergeCell ref="B27:B28"/>
    <mergeCell ref="B12:F12"/>
    <mergeCell ref="B15:B16"/>
    <mergeCell ref="B19:B20"/>
    <mergeCell ref="B21:B22"/>
    <mergeCell ref="B23:B24"/>
  </mergeCells>
  <pageMargins left="0.78740157480314965" right="0.78740157480314965" top="1.1811023622047245" bottom="0.78740157480314965" header="0.39370078740157483" footer="0.39370078740157483"/>
  <pageSetup paperSize="9" scale="80" orientation="portrait"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BFD2-06B5-DF47-BA77-E080284D7AF1}">
  <sheetPr>
    <tabColor theme="5"/>
  </sheetPr>
  <dimension ref="A1:S33"/>
  <sheetViews>
    <sheetView zoomScale="140" zoomScaleNormal="140" workbookViewId="0">
      <selection activeCell="C23" sqref="C23"/>
    </sheetView>
  </sheetViews>
  <sheetFormatPr baseColWidth="10" defaultColWidth="11" defaultRowHeight="16"/>
  <cols>
    <col min="1" max="1" width="19.5" bestFit="1" customWidth="1"/>
    <col min="2" max="2" width="54.33203125" bestFit="1" customWidth="1"/>
    <col min="3" max="3" width="67.6640625" bestFit="1" customWidth="1"/>
    <col min="4" max="4" width="20.6640625" bestFit="1" customWidth="1"/>
  </cols>
  <sheetData>
    <row r="1" spans="1:4">
      <c r="A1" s="2" t="s">
        <v>483</v>
      </c>
    </row>
    <row r="3" spans="1:4" s="2" customFormat="1">
      <c r="A3" s="5" t="s">
        <v>484</v>
      </c>
      <c r="B3" s="5" t="s">
        <v>485</v>
      </c>
      <c r="C3" s="5" t="s">
        <v>486</v>
      </c>
      <c r="D3" s="5" t="s">
        <v>487</v>
      </c>
    </row>
    <row r="4" spans="1:4">
      <c r="A4" s="6" t="s">
        <v>488</v>
      </c>
      <c r="B4" s="6" t="s">
        <v>489</v>
      </c>
      <c r="C4" s="6" t="s">
        <v>490</v>
      </c>
      <c r="D4" s="6" t="s">
        <v>491</v>
      </c>
    </row>
    <row r="5" spans="1:4">
      <c r="A5" s="6" t="s">
        <v>488</v>
      </c>
      <c r="B5" s="6" t="s">
        <v>492</v>
      </c>
      <c r="C5" s="6" t="s">
        <v>493</v>
      </c>
      <c r="D5" s="6" t="s">
        <v>491</v>
      </c>
    </row>
    <row r="6" spans="1:4">
      <c r="A6" s="6" t="s">
        <v>488</v>
      </c>
      <c r="B6" s="6" t="s">
        <v>494</v>
      </c>
      <c r="C6" s="6" t="s">
        <v>495</v>
      </c>
      <c r="D6" s="6" t="s">
        <v>491</v>
      </c>
    </row>
    <row r="7" spans="1:4">
      <c r="A7" s="6" t="s">
        <v>496</v>
      </c>
      <c r="B7" s="6" t="s">
        <v>497</v>
      </c>
      <c r="C7" s="6" t="s">
        <v>498</v>
      </c>
      <c r="D7" s="6" t="s">
        <v>499</v>
      </c>
    </row>
    <row r="8" spans="1:4">
      <c r="A8" s="6" t="s">
        <v>496</v>
      </c>
      <c r="B8" s="6" t="s">
        <v>500</v>
      </c>
      <c r="C8" s="6" t="s">
        <v>501</v>
      </c>
      <c r="D8" s="6" t="s">
        <v>491</v>
      </c>
    </row>
    <row r="9" spans="1:4">
      <c r="A9" s="6" t="s">
        <v>502</v>
      </c>
      <c r="B9" s="6" t="s">
        <v>503</v>
      </c>
      <c r="C9" s="6" t="s">
        <v>504</v>
      </c>
      <c r="D9" s="6" t="s">
        <v>491</v>
      </c>
    </row>
    <row r="10" spans="1:4">
      <c r="A10" s="6" t="s">
        <v>502</v>
      </c>
      <c r="B10" s="6" t="s">
        <v>505</v>
      </c>
      <c r="C10" s="6" t="s">
        <v>504</v>
      </c>
      <c r="D10" s="6" t="s">
        <v>491</v>
      </c>
    </row>
    <row r="11" spans="1:4">
      <c r="A11" s="6" t="s">
        <v>506</v>
      </c>
      <c r="B11" s="6" t="s">
        <v>507</v>
      </c>
      <c r="C11" s="6" t="s">
        <v>508</v>
      </c>
      <c r="D11" s="6" t="s">
        <v>499</v>
      </c>
    </row>
    <row r="12" spans="1:4">
      <c r="A12" s="140" t="s">
        <v>506</v>
      </c>
      <c r="B12" s="140" t="s">
        <v>509</v>
      </c>
      <c r="C12" s="140" t="s">
        <v>510</v>
      </c>
      <c r="D12" s="140" t="s">
        <v>499</v>
      </c>
    </row>
    <row r="13" spans="1:4">
      <c r="A13" s="6" t="s">
        <v>506</v>
      </c>
      <c r="B13" s="6" t="s">
        <v>511</v>
      </c>
      <c r="C13" s="6" t="s">
        <v>512</v>
      </c>
      <c r="D13" s="6" t="s">
        <v>499</v>
      </c>
    </row>
    <row r="14" spans="1:4">
      <c r="A14" s="6" t="s">
        <v>506</v>
      </c>
      <c r="B14" s="6" t="s">
        <v>513</v>
      </c>
      <c r="C14" s="6" t="s">
        <v>514</v>
      </c>
      <c r="D14" s="6" t="s">
        <v>491</v>
      </c>
    </row>
    <row r="15" spans="1:4">
      <c r="A15" s="6" t="s">
        <v>506</v>
      </c>
      <c r="B15" s="6" t="s">
        <v>515</v>
      </c>
      <c r="C15" s="6" t="s">
        <v>516</v>
      </c>
      <c r="D15" s="6" t="s">
        <v>491</v>
      </c>
    </row>
    <row r="16" spans="1:4">
      <c r="A16" s="6" t="s">
        <v>506</v>
      </c>
      <c r="B16" s="6" t="s">
        <v>517</v>
      </c>
      <c r="C16" s="6" t="s">
        <v>518</v>
      </c>
      <c r="D16" s="6" t="s">
        <v>491</v>
      </c>
    </row>
    <row r="17" spans="1:19">
      <c r="A17" s="6" t="s">
        <v>506</v>
      </c>
      <c r="B17" s="6" t="s">
        <v>519</v>
      </c>
      <c r="C17" s="6" t="s">
        <v>520</v>
      </c>
      <c r="D17" s="6" t="s">
        <v>491</v>
      </c>
    </row>
    <row r="18" spans="1:19">
      <c r="A18" s="140" t="s">
        <v>506</v>
      </c>
      <c r="B18" s="140" t="s">
        <v>7</v>
      </c>
      <c r="C18" s="140" t="s">
        <v>521</v>
      </c>
      <c r="D18" s="140" t="s">
        <v>499</v>
      </c>
    </row>
    <row r="19" spans="1:19">
      <c r="A19" s="6" t="s">
        <v>506</v>
      </c>
      <c r="B19" s="6" t="s">
        <v>522</v>
      </c>
      <c r="C19" s="6" t="s">
        <v>523</v>
      </c>
      <c r="D19" s="6" t="s">
        <v>499</v>
      </c>
    </row>
    <row r="20" spans="1:19">
      <c r="A20" s="6" t="s">
        <v>506</v>
      </c>
      <c r="B20" s="6" t="s">
        <v>524</v>
      </c>
      <c r="C20" s="6" t="s">
        <v>525</v>
      </c>
      <c r="D20" s="6" t="s">
        <v>499</v>
      </c>
    </row>
    <row r="21" spans="1:19">
      <c r="A21" s="6"/>
      <c r="B21" s="6" t="s">
        <v>526</v>
      </c>
      <c r="C21" s="6"/>
      <c r="D21" s="6"/>
    </row>
    <row r="22" spans="1:19">
      <c r="A22" s="6"/>
      <c r="B22" s="6"/>
      <c r="C22" s="6"/>
      <c r="D22" s="6"/>
    </row>
    <row r="23" spans="1:19">
      <c r="A23" s="6"/>
      <c r="B23" s="6"/>
      <c r="C23" s="6"/>
      <c r="D23" s="6"/>
    </row>
    <row r="24" spans="1:19">
      <c r="A24" s="6"/>
      <c r="B24" s="6"/>
      <c r="C24" s="6"/>
      <c r="D24" s="6"/>
    </row>
    <row r="25" spans="1:19">
      <c r="A25" s="6"/>
      <c r="B25" s="6"/>
      <c r="C25" s="6"/>
      <c r="D25" s="6"/>
    </row>
    <row r="26" spans="1:19">
      <c r="A26" s="6"/>
      <c r="B26" s="6"/>
      <c r="C26" s="6"/>
      <c r="D26" s="6"/>
    </row>
    <row r="27" spans="1:19">
      <c r="A27" s="6"/>
      <c r="B27" s="6"/>
      <c r="C27" s="6"/>
      <c r="D27" s="6"/>
    </row>
    <row r="28" spans="1:19">
      <c r="A28" s="6"/>
      <c r="B28" s="6"/>
      <c r="C28" s="6"/>
      <c r="D28" s="6"/>
    </row>
    <row r="30" spans="1:19" s="1" customFormat="1">
      <c r="A30" s="90" t="s">
        <v>527</v>
      </c>
      <c r="C30" s="3"/>
      <c r="D30"/>
      <c r="F30"/>
      <c r="G30"/>
      <c r="I30" s="91"/>
      <c r="J30"/>
      <c r="L30" s="91"/>
      <c r="M30"/>
      <c r="O30" s="91"/>
      <c r="P30"/>
      <c r="Q30"/>
      <c r="R30"/>
      <c r="S30"/>
    </row>
    <row r="31" spans="1:19">
      <c r="A31" s="4" t="s">
        <v>528</v>
      </c>
      <c r="B31" s="1"/>
      <c r="C31" s="3"/>
      <c r="E31" s="1"/>
      <c r="H31" s="1"/>
      <c r="I31" s="91"/>
      <c r="K31" s="1"/>
      <c r="L31" s="91"/>
      <c r="N31" s="1"/>
      <c r="O31" s="91"/>
    </row>
    <row r="32" spans="1:19">
      <c r="A32" s="4" t="s">
        <v>529</v>
      </c>
      <c r="B32" s="1"/>
      <c r="C32" s="3"/>
      <c r="E32" s="1"/>
      <c r="H32" s="1"/>
      <c r="I32" s="91"/>
      <c r="K32" s="1"/>
      <c r="L32" s="91"/>
      <c r="N32" s="1"/>
      <c r="O32" s="91"/>
    </row>
    <row r="33" spans="1:15">
      <c r="A33" s="4" t="s">
        <v>530</v>
      </c>
      <c r="B33" s="1"/>
      <c r="C33" s="3"/>
      <c r="E33" s="1"/>
      <c r="H33" s="1"/>
      <c r="I33" s="91"/>
      <c r="K33" s="1"/>
      <c r="L33" s="91"/>
      <c r="N33" s="1"/>
      <c r="O33" s="91"/>
    </row>
  </sheetData>
  <autoFilter ref="A3:D20" xr:uid="{22B63F16-8B3E-3240-B2DB-E1DFC9C3EDB6}"/>
  <pageMargins left="0.7" right="0.7" top="0.78740157499999996" bottom="0.78740157499999996" header="0.3" footer="0.3"/>
  <pageSetup paperSize="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A787D-BDD3-A149-93EA-AEEAEDC2DB39}">
  <sheetPr>
    <tabColor theme="7" tint="0.79998168889431442"/>
    <pageSetUpPr fitToPage="1"/>
  </sheetPr>
  <dimension ref="A1:O256"/>
  <sheetViews>
    <sheetView showGridLines="0" topLeftCell="A78" zoomScale="167" zoomScaleNormal="170" workbookViewId="0">
      <selection activeCell="H89" sqref="H89"/>
    </sheetView>
  </sheetViews>
  <sheetFormatPr baseColWidth="10" defaultColWidth="10.83203125" defaultRowHeight="16"/>
  <cols>
    <col min="1" max="1" width="3.6640625" style="95" customWidth="1"/>
    <col min="2" max="16384" width="10.83203125" style="95"/>
  </cols>
  <sheetData>
    <row r="1" spans="1:14">
      <c r="A1" s="97" t="s">
        <v>166</v>
      </c>
      <c r="B1" s="94"/>
      <c r="C1" s="94"/>
      <c r="D1" s="94"/>
      <c r="E1" s="94"/>
      <c r="F1" s="94"/>
      <c r="G1" s="94"/>
      <c r="H1" s="94"/>
      <c r="I1" s="94"/>
      <c r="J1" s="94"/>
      <c r="K1" s="94"/>
      <c r="L1" s="94"/>
      <c r="M1" s="94"/>
      <c r="N1" s="94"/>
    </row>
    <row r="2" spans="1:14">
      <c r="A2" s="96"/>
    </row>
    <row r="3" spans="1:14">
      <c r="A3" s="97" t="s">
        <v>167</v>
      </c>
      <c r="B3" s="94"/>
      <c r="C3" s="94"/>
      <c r="D3" s="94"/>
      <c r="E3" s="94"/>
      <c r="F3" s="94"/>
      <c r="G3" s="94"/>
      <c r="H3" s="94"/>
      <c r="I3" s="94"/>
      <c r="J3" s="94"/>
      <c r="K3" s="94"/>
      <c r="L3" s="94"/>
      <c r="M3" s="94"/>
      <c r="N3" s="94"/>
    </row>
    <row r="4" spans="1:14">
      <c r="A4" s="343" t="s">
        <v>168</v>
      </c>
      <c r="B4" s="343"/>
      <c r="C4" s="343"/>
      <c r="D4" s="343"/>
      <c r="E4" s="147"/>
    </row>
    <row r="5" spans="1:14">
      <c r="A5" s="343" t="s">
        <v>169</v>
      </c>
      <c r="B5" s="343"/>
      <c r="C5" s="343"/>
      <c r="D5" s="343"/>
      <c r="E5" s="147"/>
    </row>
    <row r="6" spans="1:14">
      <c r="A6" s="343" t="s">
        <v>170</v>
      </c>
      <c r="B6" s="343"/>
      <c r="C6" s="343"/>
      <c r="D6" s="343"/>
      <c r="E6" s="147"/>
    </row>
    <row r="7" spans="1:14">
      <c r="A7" s="343" t="s">
        <v>171</v>
      </c>
      <c r="B7" s="343"/>
      <c r="C7" s="343"/>
      <c r="D7" s="343"/>
      <c r="E7" s="147"/>
      <c r="F7" s="129"/>
      <c r="G7" s="129"/>
      <c r="H7" s="129"/>
      <c r="I7" s="129"/>
    </row>
    <row r="8" spans="1:14">
      <c r="A8" s="343" t="s">
        <v>6</v>
      </c>
      <c r="B8" s="343"/>
      <c r="C8" s="343"/>
      <c r="D8" s="343"/>
      <c r="E8" s="147"/>
    </row>
    <row r="9" spans="1:14">
      <c r="A9" s="343" t="s">
        <v>172</v>
      </c>
      <c r="B9" s="343"/>
      <c r="C9" s="343"/>
      <c r="D9" s="343"/>
      <c r="E9" s="147"/>
    </row>
    <row r="10" spans="1:14">
      <c r="A10" s="343" t="s">
        <v>173</v>
      </c>
      <c r="B10" s="343"/>
      <c r="C10" s="343"/>
      <c r="D10" s="343"/>
      <c r="E10" s="147"/>
    </row>
    <row r="11" spans="1:14">
      <c r="A11" s="343" t="s">
        <v>174</v>
      </c>
      <c r="B11" s="343"/>
      <c r="C11" s="343"/>
      <c r="D11" s="343"/>
      <c r="E11" s="147"/>
    </row>
    <row r="12" spans="1:14">
      <c r="A12" s="343" t="s">
        <v>175</v>
      </c>
      <c r="B12" s="343"/>
      <c r="C12" s="343"/>
      <c r="D12" s="343"/>
      <c r="E12" s="147"/>
    </row>
    <row r="13" spans="1:14">
      <c r="A13" s="98"/>
      <c r="F13" s="343"/>
      <c r="G13" s="343"/>
      <c r="H13" s="343"/>
    </row>
    <row r="14" spans="1:14">
      <c r="A14" s="96"/>
    </row>
    <row r="15" spans="1:14">
      <c r="A15" s="97" t="s">
        <v>176</v>
      </c>
      <c r="B15" s="94"/>
      <c r="C15" s="94"/>
      <c r="D15" s="94"/>
      <c r="E15" s="94"/>
      <c r="F15" s="94"/>
      <c r="G15" s="94"/>
      <c r="H15" s="94"/>
      <c r="I15" s="94"/>
      <c r="J15" s="94"/>
      <c r="K15" s="94"/>
      <c r="L15" s="94"/>
      <c r="M15" s="94"/>
      <c r="N15" s="94"/>
    </row>
    <row r="16" spans="1:14">
      <c r="A16" s="95" t="s">
        <v>535</v>
      </c>
    </row>
    <row r="17" spans="1:14">
      <c r="A17" s="95" t="s">
        <v>536</v>
      </c>
    </row>
    <row r="18" spans="1:14" s="99" customFormat="1">
      <c r="A18" s="99" t="s">
        <v>534</v>
      </c>
    </row>
    <row r="19" spans="1:14">
      <c r="A19" s="95" t="s">
        <v>537</v>
      </c>
    </row>
    <row r="20" spans="1:14">
      <c r="A20" s="95" t="s">
        <v>538</v>
      </c>
    </row>
    <row r="22" spans="1:14">
      <c r="A22" s="95" t="s">
        <v>539</v>
      </c>
    </row>
    <row r="23" spans="1:14">
      <c r="A23" s="95" t="s">
        <v>540</v>
      </c>
    </row>
    <row r="26" spans="1:14">
      <c r="A26" s="97" t="s">
        <v>177</v>
      </c>
      <c r="B26" s="94"/>
      <c r="C26" s="94"/>
      <c r="D26" s="94"/>
      <c r="E26" s="94"/>
      <c r="F26" s="94"/>
      <c r="G26" s="94"/>
      <c r="H26" s="94"/>
      <c r="I26" s="94"/>
      <c r="J26" s="94"/>
      <c r="K26" s="94"/>
      <c r="L26" s="94"/>
      <c r="M26" s="94"/>
      <c r="N26" s="94"/>
    </row>
    <row r="27" spans="1:14">
      <c r="A27" s="95" t="s">
        <v>541</v>
      </c>
    </row>
    <row r="28" spans="1:14">
      <c r="A28" s="95" t="s">
        <v>178</v>
      </c>
      <c r="C28" s="95" t="s">
        <v>179</v>
      </c>
      <c r="F28" s="95" t="s">
        <v>180</v>
      </c>
      <c r="G28" s="95" t="s">
        <v>542</v>
      </c>
    </row>
    <row r="29" spans="1:14">
      <c r="A29" s="95" t="s">
        <v>182</v>
      </c>
      <c r="C29" s="95" t="s">
        <v>183</v>
      </c>
      <c r="F29" s="95" t="s">
        <v>184</v>
      </c>
      <c r="G29" s="95" t="s">
        <v>185</v>
      </c>
    </row>
    <row r="30" spans="1:14">
      <c r="A30" s="95" t="s">
        <v>186</v>
      </c>
      <c r="C30" s="95" t="s">
        <v>187</v>
      </c>
      <c r="F30" s="95" t="s">
        <v>543</v>
      </c>
    </row>
    <row r="33" spans="1:14">
      <c r="A33" s="97" t="s">
        <v>188</v>
      </c>
      <c r="B33" s="94"/>
      <c r="C33" s="94"/>
      <c r="D33" s="94"/>
      <c r="E33" s="94"/>
      <c r="F33" s="94"/>
      <c r="G33" s="94"/>
      <c r="H33" s="94"/>
      <c r="I33" s="94"/>
      <c r="J33" s="94"/>
      <c r="K33" s="94"/>
      <c r="L33" s="94"/>
      <c r="M33" s="94"/>
      <c r="N33" s="94"/>
    </row>
    <row r="34" spans="1:14">
      <c r="A34" s="119" t="s">
        <v>544</v>
      </c>
    </row>
    <row r="35" spans="1:14">
      <c r="A35" s="119" t="s">
        <v>545</v>
      </c>
    </row>
    <row r="36" spans="1:14">
      <c r="A36" s="119" t="s">
        <v>546</v>
      </c>
    </row>
    <row r="37" spans="1:14">
      <c r="A37" s="122"/>
    </row>
    <row r="38" spans="1:14" s="142" customFormat="1">
      <c r="A38" s="127" t="s">
        <v>189</v>
      </c>
    </row>
    <row r="39" spans="1:14">
      <c r="A39" s="101" t="s">
        <v>547</v>
      </c>
    </row>
    <row r="40" spans="1:14">
      <c r="A40" s="101" t="s">
        <v>190</v>
      </c>
    </row>
    <row r="41" spans="1:14">
      <c r="A41" s="101"/>
    </row>
    <row r="42" spans="1:14" s="101" customFormat="1">
      <c r="B42" s="101" t="s">
        <v>191</v>
      </c>
    </row>
    <row r="43" spans="1:14" s="101" customFormat="1"/>
    <row r="44" spans="1:14" s="101" customFormat="1">
      <c r="B44" s="101" t="s">
        <v>192</v>
      </c>
    </row>
    <row r="45" spans="1:14" s="101" customFormat="1">
      <c r="B45" s="101" t="s">
        <v>193</v>
      </c>
    </row>
    <row r="46" spans="1:14" s="101" customFormat="1">
      <c r="B46" s="101" t="s">
        <v>548</v>
      </c>
    </row>
    <row r="47" spans="1:14" s="101" customFormat="1">
      <c r="B47" s="101" t="s">
        <v>194</v>
      </c>
    </row>
    <row r="48" spans="1:14" s="101" customFormat="1">
      <c r="B48" s="101" t="s">
        <v>550</v>
      </c>
    </row>
    <row r="49" spans="1:2" s="101" customFormat="1"/>
    <row r="50" spans="1:2" s="101" customFormat="1">
      <c r="B50" s="101" t="s">
        <v>195</v>
      </c>
    </row>
    <row r="51" spans="1:2" s="101" customFormat="1">
      <c r="B51" s="101" t="s">
        <v>549</v>
      </c>
    </row>
    <row r="52" spans="1:2" s="101" customFormat="1">
      <c r="B52" s="101" t="s">
        <v>583</v>
      </c>
    </row>
    <row r="53" spans="1:2" s="101" customFormat="1">
      <c r="B53" s="101" t="s">
        <v>597</v>
      </c>
    </row>
    <row r="54" spans="1:2" s="101" customFormat="1">
      <c r="B54" s="101" t="s">
        <v>596</v>
      </c>
    </row>
    <row r="55" spans="1:2" s="101" customFormat="1">
      <c r="B55" s="101" t="s">
        <v>566</v>
      </c>
    </row>
    <row r="56" spans="1:2" s="101" customFormat="1"/>
    <row r="57" spans="1:2" s="101" customFormat="1">
      <c r="B57" s="101" t="s">
        <v>611</v>
      </c>
    </row>
    <row r="58" spans="1:2" s="101" customFormat="1">
      <c r="B58" s="101" t="s">
        <v>551</v>
      </c>
    </row>
    <row r="59" spans="1:2" s="101" customFormat="1"/>
    <row r="60" spans="1:2" s="101" customFormat="1">
      <c r="B60" s="101" t="s">
        <v>552</v>
      </c>
    </row>
    <row r="61" spans="1:2" s="101" customFormat="1"/>
    <row r="62" spans="1:2">
      <c r="A62" s="101" t="s">
        <v>196</v>
      </c>
    </row>
    <row r="63" spans="1:2">
      <c r="A63" s="101" t="s">
        <v>197</v>
      </c>
    </row>
    <row r="64" spans="1:2">
      <c r="A64" s="101" t="s">
        <v>198</v>
      </c>
    </row>
    <row r="65" spans="1:15" ht="22" customHeight="1">
      <c r="A65" s="143" t="s">
        <v>199</v>
      </c>
      <c r="O65" s="91"/>
    </row>
    <row r="66" spans="1:15">
      <c r="A66" s="123" t="s">
        <v>553</v>
      </c>
    </row>
    <row r="67" spans="1:15">
      <c r="A67" s="123" t="s">
        <v>200</v>
      </c>
    </row>
    <row r="68" spans="1:15" ht="22" customHeight="1">
      <c r="A68" s="143" t="s">
        <v>201</v>
      </c>
      <c r="O68" s="91"/>
    </row>
    <row r="69" spans="1:15">
      <c r="A69" s="119" t="s">
        <v>202</v>
      </c>
    </row>
    <row r="70" spans="1:15">
      <c r="A70" s="95" t="s">
        <v>203</v>
      </c>
    </row>
    <row r="72" spans="1:15">
      <c r="A72" s="95" t="s">
        <v>584</v>
      </c>
    </row>
    <row r="73" spans="1:15">
      <c r="A73" s="95" t="s">
        <v>613</v>
      </c>
    </row>
    <row r="74" spans="1:15">
      <c r="A74" s="95" t="s">
        <v>585</v>
      </c>
    </row>
    <row r="75" spans="1:15">
      <c r="A75" s="119"/>
    </row>
    <row r="76" spans="1:15" s="96" customFormat="1">
      <c r="A76" s="127" t="s">
        <v>204</v>
      </c>
    </row>
    <row r="77" spans="1:15">
      <c r="A77" s="101" t="s">
        <v>547</v>
      </c>
    </row>
    <row r="78" spans="1:15">
      <c r="A78" s="101" t="s">
        <v>205</v>
      </c>
    </row>
    <row r="79" spans="1:15">
      <c r="A79" s="101" t="s">
        <v>206</v>
      </c>
    </row>
    <row r="80" spans="1:15">
      <c r="A80" s="101" t="s">
        <v>207</v>
      </c>
    </row>
    <row r="81" spans="1:15" ht="22" customHeight="1">
      <c r="A81" s="143" t="s">
        <v>208</v>
      </c>
      <c r="O81" s="91"/>
    </row>
    <row r="82" spans="1:15">
      <c r="A82" s="101" t="s">
        <v>567</v>
      </c>
    </row>
    <row r="83" spans="1:15">
      <c r="A83" s="124" t="s">
        <v>568</v>
      </c>
    </row>
    <row r="84" spans="1:15" ht="22" customHeight="1">
      <c r="A84" s="143" t="s">
        <v>201</v>
      </c>
      <c r="O84" s="91"/>
    </row>
    <row r="85" spans="1:15">
      <c r="A85" s="119" t="s">
        <v>209</v>
      </c>
    </row>
    <row r="86" spans="1:15">
      <c r="A86" s="95" t="s">
        <v>203</v>
      </c>
    </row>
    <row r="87" spans="1:15">
      <c r="A87" s="95" t="s">
        <v>586</v>
      </c>
    </row>
    <row r="89" spans="1:15">
      <c r="A89" s="95" t="s">
        <v>595</v>
      </c>
    </row>
    <row r="90" spans="1:15">
      <c r="A90" s="95" t="s">
        <v>614</v>
      </c>
    </row>
    <row r="91" spans="1:15">
      <c r="A91" s="95" t="s">
        <v>587</v>
      </c>
    </row>
    <row r="93" spans="1:15" s="96" customFormat="1">
      <c r="A93" s="127" t="s">
        <v>210</v>
      </c>
    </row>
    <row r="94" spans="1:15">
      <c r="A94" s="101" t="s">
        <v>547</v>
      </c>
    </row>
    <row r="95" spans="1:15">
      <c r="A95" s="101" t="s">
        <v>211</v>
      </c>
    </row>
    <row r="96" spans="1:15">
      <c r="A96" s="101" t="s">
        <v>196</v>
      </c>
    </row>
    <row r="97" spans="1:15">
      <c r="A97" s="101" t="s">
        <v>212</v>
      </c>
    </row>
    <row r="98" spans="1:15">
      <c r="A98" s="101" t="s">
        <v>198</v>
      </c>
    </row>
    <row r="99" spans="1:15" ht="22" customHeight="1">
      <c r="A99" s="143" t="s">
        <v>199</v>
      </c>
      <c r="O99" s="91"/>
    </row>
    <row r="100" spans="1:15">
      <c r="A100" s="123" t="s">
        <v>213</v>
      </c>
    </row>
    <row r="101" spans="1:15">
      <c r="A101" s="123" t="s">
        <v>214</v>
      </c>
    </row>
    <row r="102" spans="1:15" ht="22" customHeight="1">
      <c r="A102" s="143" t="s">
        <v>201</v>
      </c>
      <c r="O102" s="91"/>
    </row>
    <row r="103" spans="1:15">
      <c r="A103" s="95" t="s">
        <v>202</v>
      </c>
    </row>
    <row r="104" spans="1:15">
      <c r="A104" s="95" t="s">
        <v>203</v>
      </c>
    </row>
    <row r="106" spans="1:15">
      <c r="A106" s="95" t="s">
        <v>584</v>
      </c>
    </row>
    <row r="107" spans="1:15">
      <c r="A107" s="95" t="s">
        <v>613</v>
      </c>
    </row>
    <row r="108" spans="1:15">
      <c r="A108" s="95" t="s">
        <v>585</v>
      </c>
    </row>
    <row r="109" spans="1:15">
      <c r="A109" s="119"/>
    </row>
    <row r="110" spans="1:15" s="96" customFormat="1">
      <c r="A110" s="127" t="s">
        <v>215</v>
      </c>
    </row>
    <row r="111" spans="1:15">
      <c r="A111" s="101" t="s">
        <v>547</v>
      </c>
    </row>
    <row r="112" spans="1:15">
      <c r="A112" s="101" t="s">
        <v>216</v>
      </c>
    </row>
    <row r="113" spans="1:15">
      <c r="A113" s="101" t="s">
        <v>196</v>
      </c>
    </row>
    <row r="114" spans="1:15">
      <c r="A114" s="101" t="s">
        <v>212</v>
      </c>
      <c r="O114" s="141"/>
    </row>
    <row r="115" spans="1:15">
      <c r="A115" s="101" t="s">
        <v>198</v>
      </c>
      <c r="O115" s="91"/>
    </row>
    <row r="116" spans="1:15" ht="22" customHeight="1">
      <c r="A116" s="143" t="s">
        <v>199</v>
      </c>
      <c r="O116" s="91"/>
    </row>
    <row r="117" spans="1:15">
      <c r="A117" s="123" t="s">
        <v>213</v>
      </c>
      <c r="O117" s="91"/>
    </row>
    <row r="118" spans="1:15">
      <c r="A118" s="123" t="s">
        <v>217</v>
      </c>
      <c r="O118" s="91"/>
    </row>
    <row r="119" spans="1:15">
      <c r="A119" s="123" t="s">
        <v>42</v>
      </c>
      <c r="O119" s="91"/>
    </row>
    <row r="120" spans="1:15">
      <c r="A120" s="123" t="s">
        <v>218</v>
      </c>
      <c r="O120" s="91"/>
    </row>
    <row r="121" spans="1:15">
      <c r="A121" s="123" t="s">
        <v>219</v>
      </c>
      <c r="O121" s="91"/>
    </row>
    <row r="122" spans="1:15">
      <c r="A122" s="123" t="s">
        <v>220</v>
      </c>
      <c r="O122" s="91"/>
    </row>
    <row r="123" spans="1:15">
      <c r="A123" s="123" t="s">
        <v>564</v>
      </c>
      <c r="O123" s="91"/>
    </row>
    <row r="124" spans="1:15">
      <c r="A124" s="123" t="s">
        <v>214</v>
      </c>
    </row>
    <row r="125" spans="1:15">
      <c r="A125" s="123"/>
    </row>
    <row r="126" spans="1:15" ht="22" customHeight="1">
      <c r="A126" s="143" t="s">
        <v>201</v>
      </c>
      <c r="O126" s="91"/>
    </row>
    <row r="127" spans="1:15">
      <c r="A127" s="119" t="s">
        <v>221</v>
      </c>
    </row>
    <row r="128" spans="1:15">
      <c r="A128" s="95" t="s">
        <v>203</v>
      </c>
    </row>
    <row r="130" spans="1:14">
      <c r="A130" s="95" t="s">
        <v>584</v>
      </c>
    </row>
    <row r="131" spans="1:14">
      <c r="A131" s="95" t="s">
        <v>613</v>
      </c>
    </row>
    <row r="132" spans="1:14">
      <c r="A132" s="95" t="s">
        <v>585</v>
      </c>
    </row>
    <row r="134" spans="1:14">
      <c r="A134" s="97" t="s">
        <v>222</v>
      </c>
      <c r="B134" s="94"/>
      <c r="C134" s="94"/>
      <c r="D134" s="94"/>
      <c r="E134" s="94"/>
      <c r="F134" s="94"/>
      <c r="G134" s="94"/>
      <c r="H134" s="94"/>
      <c r="I134" s="94"/>
      <c r="J134" s="94"/>
      <c r="K134" s="94"/>
      <c r="L134" s="94"/>
      <c r="M134" s="94"/>
      <c r="N134" s="94"/>
    </row>
    <row r="135" spans="1:14">
      <c r="A135" s="100" t="s">
        <v>223</v>
      </c>
    </row>
    <row r="136" spans="1:14">
      <c r="A136" s="101" t="s">
        <v>569</v>
      </c>
    </row>
    <row r="137" spans="1:14">
      <c r="A137" s="101"/>
    </row>
    <row r="138" spans="1:14">
      <c r="A138" s="100" t="s">
        <v>224</v>
      </c>
    </row>
    <row r="139" spans="1:14">
      <c r="A139" s="101" t="s">
        <v>570</v>
      </c>
    </row>
    <row r="140" spans="1:14">
      <c r="A140" s="101" t="s">
        <v>225</v>
      </c>
    </row>
    <row r="141" spans="1:14">
      <c r="A141" s="101"/>
    </row>
    <row r="142" spans="1:14">
      <c r="A142" s="100" t="s">
        <v>226</v>
      </c>
    </row>
    <row r="143" spans="1:14">
      <c r="A143" s="101" t="s">
        <v>227</v>
      </c>
    </row>
    <row r="144" spans="1:14">
      <c r="A144" s="101" t="s">
        <v>571</v>
      </c>
    </row>
    <row r="145" spans="1:14">
      <c r="A145" s="101" t="s">
        <v>228</v>
      </c>
    </row>
    <row r="146" spans="1:14">
      <c r="A146" s="101" t="s">
        <v>229</v>
      </c>
    </row>
    <row r="147" spans="1:14">
      <c r="A147" s="101"/>
    </row>
    <row r="149" spans="1:14">
      <c r="A149" s="97" t="s">
        <v>230</v>
      </c>
      <c r="B149" s="94"/>
      <c r="C149" s="94"/>
      <c r="D149" s="94"/>
      <c r="E149" s="94"/>
      <c r="F149" s="94"/>
      <c r="G149" s="94"/>
      <c r="H149" s="94"/>
      <c r="I149" s="94"/>
      <c r="J149" s="94"/>
      <c r="K149" s="94"/>
      <c r="L149" s="94"/>
      <c r="M149" s="94"/>
      <c r="N149" s="94"/>
    </row>
    <row r="150" spans="1:14">
      <c r="A150" s="100" t="s">
        <v>223</v>
      </c>
    </row>
    <row r="151" spans="1:14">
      <c r="A151" s="101" t="s">
        <v>231</v>
      </c>
    </row>
    <row r="152" spans="1:14">
      <c r="A152" s="101" t="s">
        <v>232</v>
      </c>
    </row>
    <row r="153" spans="1:14">
      <c r="A153" s="101"/>
    </row>
    <row r="154" spans="1:14">
      <c r="A154" s="100" t="s">
        <v>224</v>
      </c>
    </row>
    <row r="155" spans="1:14">
      <c r="A155" s="101" t="s">
        <v>233</v>
      </c>
    </row>
    <row r="156" spans="1:14">
      <c r="A156" s="101"/>
    </row>
    <row r="157" spans="1:14">
      <c r="A157" s="100" t="s">
        <v>226</v>
      </c>
    </row>
    <row r="158" spans="1:14" s="98" customFormat="1">
      <c r="A158" s="102" t="s">
        <v>234</v>
      </c>
    </row>
    <row r="159" spans="1:14">
      <c r="A159" s="101" t="s">
        <v>572</v>
      </c>
    </row>
    <row r="160" spans="1:14">
      <c r="A160" s="101" t="s">
        <v>235</v>
      </c>
    </row>
    <row r="162" spans="1:14">
      <c r="A162" s="100" t="s">
        <v>236</v>
      </c>
    </row>
    <row r="163" spans="1:14">
      <c r="A163" s="103" t="s">
        <v>573</v>
      </c>
    </row>
    <row r="164" spans="1:14">
      <c r="A164" s="103" t="s">
        <v>574</v>
      </c>
    </row>
    <row r="165" spans="1:14">
      <c r="A165" s="101"/>
    </row>
    <row r="167" spans="1:14">
      <c r="A167" s="97" t="s">
        <v>237</v>
      </c>
      <c r="B167" s="94"/>
      <c r="C167" s="94"/>
      <c r="D167" s="94"/>
      <c r="E167" s="94"/>
      <c r="F167" s="94"/>
      <c r="G167" s="94"/>
      <c r="H167" s="94"/>
      <c r="I167" s="94"/>
      <c r="J167" s="94"/>
      <c r="K167" s="94"/>
      <c r="L167" s="94"/>
      <c r="M167" s="94"/>
      <c r="N167" s="94"/>
    </row>
    <row r="168" spans="1:14">
      <c r="A168" s="103" t="s">
        <v>238</v>
      </c>
    </row>
    <row r="169" spans="1:14">
      <c r="A169" s="103" t="s">
        <v>239</v>
      </c>
    </row>
    <row r="170" spans="1:14">
      <c r="A170" s="103" t="s">
        <v>575</v>
      </c>
    </row>
    <row r="171" spans="1:14">
      <c r="A171" s="103" t="s">
        <v>240</v>
      </c>
    </row>
    <row r="172" spans="1:14">
      <c r="A172" s="103" t="s">
        <v>241</v>
      </c>
    </row>
    <row r="173" spans="1:14">
      <c r="A173" s="103"/>
    </row>
    <row r="174" spans="1:14">
      <c r="A174" s="103"/>
    </row>
    <row r="175" spans="1:14">
      <c r="A175" s="97" t="s">
        <v>242</v>
      </c>
      <c r="B175" s="94"/>
      <c r="C175" s="94"/>
      <c r="D175" s="94"/>
      <c r="E175" s="94"/>
      <c r="F175" s="94"/>
      <c r="G175" s="94"/>
      <c r="H175" s="94"/>
      <c r="I175" s="94"/>
      <c r="J175" s="94"/>
      <c r="K175" s="94"/>
      <c r="L175" s="94"/>
      <c r="M175" s="94"/>
      <c r="N175" s="94"/>
    </row>
    <row r="176" spans="1:14">
      <c r="A176" s="101" t="s">
        <v>243</v>
      </c>
    </row>
    <row r="177" spans="1:1">
      <c r="A177" s="101"/>
    </row>
    <row r="178" spans="1:1">
      <c r="A178" s="102" t="s">
        <v>244</v>
      </c>
    </row>
    <row r="179" spans="1:1">
      <c r="A179" s="101" t="s">
        <v>110</v>
      </c>
    </row>
    <row r="180" spans="1:1">
      <c r="A180" s="101" t="s">
        <v>111</v>
      </c>
    </row>
    <row r="181" spans="1:1" ht="22" customHeight="1">
      <c r="A181" s="144" t="s">
        <v>245</v>
      </c>
    </row>
    <row r="182" spans="1:1">
      <c r="A182" s="103" t="s">
        <v>246</v>
      </c>
    </row>
    <row r="183" spans="1:1">
      <c r="A183" s="101" t="s">
        <v>247</v>
      </c>
    </row>
    <row r="184" spans="1:1">
      <c r="A184" s="101"/>
    </row>
    <row r="185" spans="1:1">
      <c r="A185" s="101" t="s">
        <v>224</v>
      </c>
    </row>
    <row r="186" spans="1:1">
      <c r="A186" s="101" t="s">
        <v>248</v>
      </c>
    </row>
    <row r="187" spans="1:1">
      <c r="A187" s="101"/>
    </row>
    <row r="188" spans="1:1">
      <c r="A188" s="102" t="s">
        <v>249</v>
      </c>
    </row>
    <row r="189" spans="1:1">
      <c r="A189" s="95" t="s">
        <v>250</v>
      </c>
    </row>
    <row r="190" spans="1:1">
      <c r="A190" s="95" t="s">
        <v>251</v>
      </c>
    </row>
    <row r="191" spans="1:1">
      <c r="A191" s="95" t="s">
        <v>252</v>
      </c>
    </row>
    <row r="192" spans="1:1">
      <c r="A192" s="95" t="s">
        <v>253</v>
      </c>
    </row>
    <row r="194" spans="1:14">
      <c r="A194" s="102" t="s">
        <v>254</v>
      </c>
    </row>
    <row r="195" spans="1:14">
      <c r="A195" s="95" t="s">
        <v>255</v>
      </c>
    </row>
    <row r="196" spans="1:14">
      <c r="A196" s="95" t="s">
        <v>256</v>
      </c>
    </row>
    <row r="197" spans="1:14">
      <c r="A197" s="95" t="s">
        <v>257</v>
      </c>
    </row>
    <row r="198" spans="1:14">
      <c r="A198" s="95" t="s">
        <v>258</v>
      </c>
    </row>
    <row r="200" spans="1:14">
      <c r="A200" s="101"/>
    </row>
    <row r="201" spans="1:14">
      <c r="A201" s="97" t="s">
        <v>259</v>
      </c>
      <c r="B201" s="94"/>
      <c r="C201" s="94"/>
      <c r="D201" s="94"/>
      <c r="E201" s="94"/>
      <c r="F201" s="94"/>
      <c r="G201" s="94"/>
      <c r="H201" s="94"/>
      <c r="I201" s="94"/>
      <c r="J201" s="94"/>
      <c r="K201" s="94"/>
      <c r="L201" s="94"/>
      <c r="M201" s="94"/>
      <c r="N201" s="94"/>
    </row>
    <row r="202" spans="1:14">
      <c r="A202" s="101" t="s">
        <v>260</v>
      </c>
    </row>
    <row r="203" spans="1:14">
      <c r="A203" s="101" t="s">
        <v>261</v>
      </c>
    </row>
    <row r="204" spans="1:14">
      <c r="A204" s="101"/>
    </row>
    <row r="205" spans="1:14">
      <c r="A205" s="101" t="s">
        <v>262</v>
      </c>
    </row>
    <row r="206" spans="1:14">
      <c r="A206" s="101" t="s">
        <v>576</v>
      </c>
    </row>
    <row r="207" spans="1:14">
      <c r="A207" s="101"/>
    </row>
    <row r="208" spans="1:14">
      <c r="A208" s="100" t="s">
        <v>223</v>
      </c>
    </row>
    <row r="209" spans="1:14">
      <c r="A209" s="101" t="s">
        <v>263</v>
      </c>
    </row>
    <row r="210" spans="1:14">
      <c r="A210" s="101" t="s">
        <v>264</v>
      </c>
    </row>
    <row r="211" spans="1:14">
      <c r="A211" s="101" t="s">
        <v>265</v>
      </c>
    </row>
    <row r="214" spans="1:14">
      <c r="A214" s="97" t="s">
        <v>266</v>
      </c>
      <c r="B214" s="94"/>
      <c r="C214" s="94"/>
      <c r="D214" s="94"/>
      <c r="E214" s="94"/>
      <c r="F214" s="94"/>
      <c r="G214" s="94"/>
      <c r="H214" s="94"/>
      <c r="I214" s="94"/>
      <c r="J214" s="94"/>
      <c r="K214" s="94"/>
      <c r="L214" s="94"/>
      <c r="M214" s="94"/>
      <c r="N214" s="94"/>
    </row>
    <row r="215" spans="1:14">
      <c r="A215" s="100" t="s">
        <v>223</v>
      </c>
    </row>
    <row r="216" spans="1:14">
      <c r="A216" s="101" t="s">
        <v>267</v>
      </c>
    </row>
    <row r="217" spans="1:14">
      <c r="A217" s="101"/>
    </row>
    <row r="218" spans="1:14">
      <c r="A218" s="100" t="s">
        <v>268</v>
      </c>
    </row>
    <row r="219" spans="1:14">
      <c r="A219" s="101" t="s">
        <v>577</v>
      </c>
    </row>
    <row r="220" spans="1:14">
      <c r="A220" s="96"/>
    </row>
    <row r="221" spans="1:14">
      <c r="A221" s="101"/>
    </row>
    <row r="222" spans="1:14">
      <c r="A222" s="127" t="s">
        <v>269</v>
      </c>
    </row>
    <row r="223" spans="1:14">
      <c r="A223" s="101" t="s">
        <v>270</v>
      </c>
    </row>
    <row r="224" spans="1:14">
      <c r="A224" s="101"/>
    </row>
    <row r="225" spans="1:2">
      <c r="A225" s="127" t="s">
        <v>271</v>
      </c>
    </row>
    <row r="226" spans="1:2">
      <c r="A226" s="102" t="s">
        <v>272</v>
      </c>
    </row>
    <row r="227" spans="1:2">
      <c r="A227" s="128" t="s">
        <v>143</v>
      </c>
      <c r="B227" s="128" t="s">
        <v>273</v>
      </c>
    </row>
    <row r="228" spans="1:2">
      <c r="B228" s="103"/>
    </row>
    <row r="229" spans="1:2">
      <c r="A229" s="101" t="s">
        <v>274</v>
      </c>
    </row>
    <row r="230" spans="1:2">
      <c r="A230" s="103" t="s">
        <v>143</v>
      </c>
      <c r="B230" s="103" t="s">
        <v>275</v>
      </c>
    </row>
    <row r="231" spans="1:2">
      <c r="A231" s="103"/>
      <c r="B231" s="103" t="s">
        <v>276</v>
      </c>
    </row>
    <row r="232" spans="1:2">
      <c r="A232" s="103" t="s">
        <v>143</v>
      </c>
      <c r="B232" s="103" t="s">
        <v>277</v>
      </c>
    </row>
    <row r="233" spans="1:2">
      <c r="A233" s="103"/>
      <c r="B233" s="103" t="s">
        <v>278</v>
      </c>
    </row>
    <row r="234" spans="1:2">
      <c r="A234" s="100"/>
    </row>
    <row r="235" spans="1:2">
      <c r="A235" s="127" t="s">
        <v>279</v>
      </c>
    </row>
    <row r="236" spans="1:2">
      <c r="A236" s="103" t="s">
        <v>578</v>
      </c>
    </row>
    <row r="237" spans="1:2">
      <c r="A237" s="103" t="s">
        <v>579</v>
      </c>
    </row>
    <row r="238" spans="1:2" ht="7" customHeight="1">
      <c r="A238" s="127"/>
    </row>
    <row r="239" spans="1:2">
      <c r="A239" s="103" t="s">
        <v>143</v>
      </c>
      <c r="B239" s="95" t="s">
        <v>280</v>
      </c>
    </row>
    <row r="240" spans="1:2">
      <c r="A240" s="103" t="s">
        <v>143</v>
      </c>
      <c r="B240" s="95" t="s">
        <v>580</v>
      </c>
    </row>
    <row r="241" spans="1:2">
      <c r="A241" s="103" t="s">
        <v>143</v>
      </c>
      <c r="B241" s="95" t="s">
        <v>281</v>
      </c>
    </row>
    <row r="242" spans="1:2">
      <c r="A242" s="103"/>
    </row>
    <row r="243" spans="1:2">
      <c r="A243" s="103" t="s">
        <v>282</v>
      </c>
    </row>
    <row r="244" spans="1:2" ht="7" customHeight="1">
      <c r="A244" s="127"/>
    </row>
    <row r="245" spans="1:2">
      <c r="A245" s="103" t="s">
        <v>143</v>
      </c>
      <c r="B245" s="95" t="s">
        <v>283</v>
      </c>
    </row>
    <row r="246" spans="1:2">
      <c r="A246" s="103"/>
      <c r="B246" s="103" t="s">
        <v>284</v>
      </c>
    </row>
    <row r="247" spans="1:2">
      <c r="A247" s="103" t="s">
        <v>143</v>
      </c>
      <c r="B247" s="95" t="s">
        <v>285</v>
      </c>
    </row>
    <row r="248" spans="1:2">
      <c r="A248" s="103"/>
      <c r="B248" s="95" t="s">
        <v>284</v>
      </c>
    </row>
    <row r="249" spans="1:2">
      <c r="A249" s="103" t="s">
        <v>143</v>
      </c>
      <c r="B249" s="95" t="s">
        <v>581</v>
      </c>
    </row>
    <row r="250" spans="1:2">
      <c r="A250" s="103"/>
      <c r="B250" s="95" t="s">
        <v>286</v>
      </c>
    </row>
    <row r="251" spans="1:2">
      <c r="A251" s="103" t="s">
        <v>287</v>
      </c>
    </row>
    <row r="252" spans="1:2">
      <c r="A252" s="103"/>
    </row>
    <row r="253" spans="1:2">
      <c r="A253" s="100" t="s">
        <v>288</v>
      </c>
    </row>
    <row r="254" spans="1:2">
      <c r="A254" s="101" t="s">
        <v>289</v>
      </c>
    </row>
    <row r="255" spans="1:2">
      <c r="A255" s="95" t="s">
        <v>290</v>
      </c>
    </row>
    <row r="256" spans="1:2">
      <c r="A256" s="95" t="s">
        <v>582</v>
      </c>
    </row>
  </sheetData>
  <sheetProtection sheet="1" insertColumns="0" insertRows="0"/>
  <mergeCells count="10">
    <mergeCell ref="A10:D10"/>
    <mergeCell ref="A11:D11"/>
    <mergeCell ref="A12:D12"/>
    <mergeCell ref="F13:H13"/>
    <mergeCell ref="A4:D4"/>
    <mergeCell ref="A5:D5"/>
    <mergeCell ref="A6:D6"/>
    <mergeCell ref="A7:D7"/>
    <mergeCell ref="A8:D8"/>
    <mergeCell ref="A9:D9"/>
  </mergeCells>
  <hyperlinks>
    <hyperlink ref="A10" location="'Wegleitung Kalkulation'!A118" display="Geräte / Anlagen" xr:uid="{1558235D-8DA1-204F-9CDF-860E6CA569D8}"/>
    <hyperlink ref="A4" location="'Wegleitung Kalkulation'!A15" display="Erläuterungen" xr:uid="{127BE511-56C1-5E42-BC67-7954CC2B566E}"/>
    <hyperlink ref="A5" location="'Wegleitung Kalkulation'!A26" display="Projekt-Bezeichnung" xr:uid="{F32B88CE-FC14-4D45-B655-CD3231DB5FC7}"/>
    <hyperlink ref="A7" location="'Wegleitung Kalkulation'!A77" display="Sachkosten" xr:uid="{6106071C-86D4-4F44-A6BD-4E323A0980F4}"/>
    <hyperlink ref="A8" location="'Wegleitung Kalkulation'!A91" display="Subcontracting" xr:uid="{C08D7064-8236-0C42-92DB-5F395A494CFC}"/>
    <hyperlink ref="A11" location="'Wegleitung Kalkulation'!A138" display="Kalkulation Overhead" xr:uid="{9A571D14-90D6-A648-AC4D-A6097A0E4EA8}"/>
    <hyperlink ref="A6" location="'Wegleitung Kalkulation'!A33" display="Personalkosten" xr:uid="{B94A1B7B-CC62-254F-BC69-AFFCC9CB9D30}"/>
    <hyperlink ref="A9" location="'Wegleitung Kalkulation'!A109" display="Praxispartner" xr:uid="{4D4CBF7A-680E-AA42-B65D-FCD2F1ADCA14}"/>
    <hyperlink ref="A11:C11" location="'Wegleitung Kalkulation'!A171" display="Kalkulation Overhead" xr:uid="{7264314C-7C06-C847-B74A-9BC90398063D}"/>
    <hyperlink ref="A7:C7" location="'Wegleitung Kalkulation'!A101" display="Sachkosten" xr:uid="{5892F7DB-1226-A442-B0CE-269C53914CF9}"/>
    <hyperlink ref="A8:C8" location="'Wegleitung Kalkulation'!A116" display="Subcontracting" xr:uid="{D72688D0-539A-4144-B21B-32D65EB27A9F}"/>
    <hyperlink ref="A9:C9" location="'Wegleitung Kalkulation'!A134" display="Praxispartner" xr:uid="{5F092E0F-D47B-4B48-97E5-B8198A89A90C}"/>
    <hyperlink ref="A10:D10" location="'Guide for Calculation English'!A159" display="Equipment/facilities/infrastructure" xr:uid="{816B48C5-D86B-FD45-81BB-6100609DE0D1}"/>
    <hyperlink ref="A7:D7" location="'Guide for Calculation English'!A118" display="Material costs" xr:uid="{F66E0FA3-6A83-994A-AE59-BF78A6B3E1D9}"/>
    <hyperlink ref="A8:D8" location="'Guide for Calculation English'!A133" display="Subcontracting" xr:uid="{59147D28-713C-5A48-9F37-9501073CA020}"/>
    <hyperlink ref="A9:D9" location="'Guide for Calculation English'!A151" display="Practice partner" xr:uid="{38E3C866-6018-DB44-B29B-3794CDEE1B1A}"/>
    <hyperlink ref="A11:D11" location="'Guide for Calculation English'!A185" display="Calculating overhead" xr:uid="{39D0DDCE-8740-9842-9DA1-A8F411178049}"/>
    <hyperlink ref="A12:D12" location="'Guide for Calculation English'!A198" display="Information on project financing" xr:uid="{74420B15-C9B0-D348-A0C0-27602E2D213A}"/>
    <hyperlink ref="A4:D4" location="'Guide for Calculation English'!A15" display="Explanation" xr:uid="{1A9FB5CA-C1DA-B348-8B9E-6DCADF917423}"/>
    <hyperlink ref="A5:D5" location="'Guide for Calculation English'!A26" display="Project name" xr:uid="{D415E143-289E-7947-9B16-DA44AB2EBDD5}"/>
    <hyperlink ref="A6:D6" location="'Guide for Calculation English'!A33" display="Personnel costs" xr:uid="{C3F30B11-AFBC-1E4E-987B-E1D9709A946C}"/>
  </hyperlinks>
  <pageMargins left="0.7" right="0.7" top="0.78740157499999996" bottom="0.78740157499999996" header="0.3" footer="0.3"/>
  <pageSetup paperSize="9" scale="62" fitToHeight="0" orientation="landscape" horizontalDpi="0" verticalDpi="0"/>
  <headerFooter>
    <oddHeader>&amp;C&amp;"Calibri Bold,Fett"&amp;18&amp;K000000DIZH CALCULATION GUIDE for Innovationsprogramme Calculation</oddHeader>
    <oddFooter>&amp;C&amp;"Calibri,Standard"&amp;K000000&amp;P / &amp;N&amp;R&amp;"Calibri,Standard"&amp;K000000last amendment: 17.05.2022 / ds</oddFooter>
  </headerFooter>
  <rowBreaks count="3" manualBreakCount="3">
    <brk id="32" max="16383" man="1"/>
    <brk id="75" max="16383" man="1"/>
    <brk id="21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78F3-60DB-DC40-A3E7-B56240FEF4D0}">
  <sheetPr>
    <tabColor theme="5" tint="0.79998168889431442"/>
    <outlinePr summaryRight="0"/>
    <pageSetUpPr fitToPage="1"/>
  </sheetPr>
  <dimension ref="A1:S95"/>
  <sheetViews>
    <sheetView tabSelected="1" zoomScale="135" zoomScaleNormal="135" workbookViewId="0">
      <pane ySplit="10" topLeftCell="A68" activePane="bottomLeft" state="frozen"/>
      <selection activeCell="B9" sqref="B9"/>
      <selection pane="bottomLeft" activeCell="A96" sqref="A96:XFD104"/>
    </sheetView>
  </sheetViews>
  <sheetFormatPr baseColWidth="10" defaultColWidth="10.83203125" defaultRowHeight="16" outlineLevelRow="1" outlineLevelCol="1"/>
  <cols>
    <col min="1" max="1" width="43" style="95" customWidth="1"/>
    <col min="2" max="2" width="15.83203125" style="104" customWidth="1"/>
    <col min="3" max="3" width="8" style="106" bestFit="1" customWidth="1"/>
    <col min="4" max="4" width="2.5" style="95" bestFit="1" customWidth="1"/>
    <col min="5" max="5" width="13.83203125" style="104" customWidth="1" outlineLevel="1"/>
    <col min="6" max="6" width="5.6640625" style="105" bestFit="1" customWidth="1" outlineLevel="1"/>
    <col min="7" max="7" width="2.5" style="95" bestFit="1" customWidth="1"/>
    <col min="8" max="8" width="13.83203125" style="104" customWidth="1" outlineLevel="1"/>
    <col min="9" max="9" width="5.6640625" style="105" bestFit="1" customWidth="1" outlineLevel="1"/>
    <col min="10" max="10" width="2.5" style="95" bestFit="1" customWidth="1"/>
    <col min="11" max="11" width="13.83203125" style="104" customWidth="1" outlineLevel="1"/>
    <col min="12" max="12" width="5.6640625" style="105" bestFit="1" customWidth="1" outlineLevel="1"/>
    <col min="13" max="13" width="2.5" style="95" bestFit="1" customWidth="1"/>
    <col min="14" max="14" width="13.83203125" style="104" customWidth="1" outlineLevel="1"/>
    <col min="15" max="15" width="6" style="95" bestFit="1" customWidth="1" outlineLevel="1"/>
    <col min="16" max="16" width="68.1640625" style="95" bestFit="1" customWidth="1"/>
    <col min="17" max="16384" width="10.83203125" style="95"/>
  </cols>
  <sheetData>
    <row r="1" spans="1:16">
      <c r="A1" s="182" t="s">
        <v>291</v>
      </c>
      <c r="B1" s="183"/>
      <c r="C1" s="184" t="s">
        <v>292</v>
      </c>
      <c r="D1" s="185"/>
      <c r="E1" s="274"/>
      <c r="F1" s="275"/>
      <c r="G1" s="151"/>
      <c r="H1" s="274"/>
      <c r="I1" s="275"/>
      <c r="K1" s="179" t="s">
        <v>293</v>
      </c>
    </row>
    <row r="3" spans="1:16" ht="5" customHeight="1"/>
    <row r="4" spans="1:16" s="179" customFormat="1" ht="16" customHeight="1">
      <c r="A4" s="276"/>
      <c r="B4" s="178" t="s">
        <v>179</v>
      </c>
      <c r="C4" s="178"/>
      <c r="E4" s="277">
        <v>44927</v>
      </c>
      <c r="F4" s="178" t="s">
        <v>181</v>
      </c>
      <c r="G4" s="178"/>
      <c r="H4" s="178"/>
      <c r="I4" s="278"/>
      <c r="K4" s="279">
        <f>E4+(K5*365)</f>
        <v>46752</v>
      </c>
      <c r="L4" s="178" t="s">
        <v>294</v>
      </c>
      <c r="M4" s="178"/>
      <c r="N4" s="178"/>
      <c r="O4" s="178"/>
    </row>
    <row r="5" spans="1:16" s="179" customFormat="1" ht="16" customHeight="1">
      <c r="A5" s="276"/>
      <c r="B5" s="178" t="s">
        <v>183</v>
      </c>
      <c r="C5" s="178"/>
      <c r="E5" s="280">
        <v>60</v>
      </c>
      <c r="F5" s="178" t="s">
        <v>185</v>
      </c>
      <c r="G5" s="178"/>
      <c r="H5" s="178"/>
      <c r="I5" s="278"/>
      <c r="K5" s="281">
        <f>IFERROR(E5/12,0)</f>
        <v>5</v>
      </c>
      <c r="L5" s="178" t="s">
        <v>295</v>
      </c>
      <c r="M5" s="178"/>
      <c r="N5" s="178"/>
      <c r="O5" s="178"/>
    </row>
    <row r="6" spans="1:16" s="179" customFormat="1">
      <c r="A6" s="276"/>
      <c r="B6" s="178" t="s">
        <v>187</v>
      </c>
      <c r="C6" s="178"/>
      <c r="I6" s="278"/>
      <c r="K6" s="180"/>
      <c r="L6" s="181"/>
      <c r="N6" s="180"/>
    </row>
    <row r="7" spans="1:16" s="284" customFormat="1">
      <c r="A7" s="282"/>
      <c r="B7" s="283"/>
      <c r="C7" s="283"/>
      <c r="E7" s="179"/>
      <c r="F7" s="179"/>
      <c r="G7" s="179"/>
      <c r="H7" s="179"/>
      <c r="I7" s="278"/>
      <c r="K7" s="278"/>
      <c r="L7" s="285"/>
      <c r="N7" s="278"/>
    </row>
    <row r="8" spans="1:16" s="179" customFormat="1" ht="6" customHeight="1">
      <c r="A8" s="186"/>
      <c r="F8" s="187"/>
      <c r="I8" s="187"/>
      <c r="L8" s="187"/>
    </row>
    <row r="9" spans="1:16" s="179" customFormat="1" ht="17" customHeight="1">
      <c r="B9" s="180"/>
      <c r="C9" s="188"/>
      <c r="D9" s="346"/>
      <c r="E9" s="292">
        <f>IFERROR(E64/$B64, 0)</f>
        <v>0</v>
      </c>
      <c r="F9" s="293"/>
      <c r="G9" s="346" t="s">
        <v>296</v>
      </c>
      <c r="H9" s="292">
        <f>IFERROR(H64/$B64, 0)</f>
        <v>0</v>
      </c>
      <c r="I9" s="293"/>
      <c r="J9" s="346" t="s">
        <v>297</v>
      </c>
      <c r="K9" s="292">
        <f>IFERROR(K64/$B64, 0)</f>
        <v>0</v>
      </c>
      <c r="L9" s="293"/>
      <c r="M9" s="346" t="s">
        <v>298</v>
      </c>
      <c r="N9" s="292">
        <f>IFERROR(N64/$B64, 0)</f>
        <v>0</v>
      </c>
      <c r="O9" s="293"/>
      <c r="P9" s="344" t="s">
        <v>299</v>
      </c>
    </row>
    <row r="10" spans="1:16" s="189" customFormat="1" ht="32" customHeight="1" collapsed="1">
      <c r="A10" s="318" t="s">
        <v>300</v>
      </c>
      <c r="B10" s="319" t="s">
        <v>301</v>
      </c>
      <c r="C10" s="320" t="s">
        <v>302</v>
      </c>
      <c r="D10" s="346"/>
      <c r="E10" s="286" t="s">
        <v>303</v>
      </c>
      <c r="F10" s="294"/>
      <c r="G10" s="346"/>
      <c r="H10" s="286" t="s">
        <v>296</v>
      </c>
      <c r="I10" s="294"/>
      <c r="J10" s="346"/>
      <c r="K10" s="286" t="s">
        <v>297</v>
      </c>
      <c r="L10" s="294"/>
      <c r="M10" s="346"/>
      <c r="N10" s="286" t="s">
        <v>304</v>
      </c>
      <c r="O10" s="294"/>
      <c r="P10" s="345"/>
    </row>
    <row r="11" spans="1:16" outlineLevel="1">
      <c r="A11" s="295" t="s">
        <v>305</v>
      </c>
      <c r="B11" s="296">
        <f t="shared" ref="B11:B18" si="0">SUM(E11,H11,K11,N11)</f>
        <v>0</v>
      </c>
      <c r="C11" s="297">
        <f t="shared" ref="C11:C18" si="1">IFERROR(B11/B$20, 0)</f>
        <v>0</v>
      </c>
      <c r="E11" s="107">
        <f>SUM('Personnel Costs'!H25)</f>
        <v>0</v>
      </c>
      <c r="H11" s="107"/>
      <c r="K11" s="107"/>
      <c r="N11" s="107"/>
      <c r="O11" s="105"/>
      <c r="P11" s="313" t="s">
        <v>306</v>
      </c>
    </row>
    <row r="12" spans="1:16" outlineLevel="1">
      <c r="A12" s="295" t="s">
        <v>307</v>
      </c>
      <c r="B12" s="296">
        <f t="shared" si="0"/>
        <v>0</v>
      </c>
      <c r="C12" s="297">
        <f t="shared" si="1"/>
        <v>0</v>
      </c>
      <c r="E12" s="107"/>
      <c r="H12" s="107">
        <f>SUM('Personnel Costs'!H42)</f>
        <v>0</v>
      </c>
      <c r="K12" s="107"/>
      <c r="N12" s="107"/>
      <c r="O12" s="105"/>
      <c r="P12" s="313" t="s">
        <v>306</v>
      </c>
    </row>
    <row r="13" spans="1:16" outlineLevel="1">
      <c r="A13" s="295" t="s">
        <v>308</v>
      </c>
      <c r="B13" s="296">
        <f t="shared" si="0"/>
        <v>0</v>
      </c>
      <c r="C13" s="297">
        <f>IFERROR(B13/B$20, 0)</f>
        <v>0</v>
      </c>
      <c r="E13" s="107"/>
      <c r="H13" s="107"/>
      <c r="K13" s="107">
        <f>SUM('Personnel Costs'!H59)</f>
        <v>0</v>
      </c>
      <c r="N13" s="107"/>
      <c r="O13" s="105"/>
      <c r="P13" s="313" t="s">
        <v>306</v>
      </c>
    </row>
    <row r="14" spans="1:16" outlineLevel="1">
      <c r="A14" s="295" t="s">
        <v>309</v>
      </c>
      <c r="B14" s="296">
        <f t="shared" si="0"/>
        <v>0</v>
      </c>
      <c r="C14" s="297">
        <f>IFERROR(B14/B$20, 0)</f>
        <v>0</v>
      </c>
      <c r="E14" s="107"/>
      <c r="H14" s="107"/>
      <c r="K14" s="107"/>
      <c r="N14" s="107">
        <f>SUM('Personnel Costs'!H76)</f>
        <v>0</v>
      </c>
      <c r="O14" s="105"/>
      <c r="P14" s="313" t="s">
        <v>306</v>
      </c>
    </row>
    <row r="15" spans="1:16" outlineLevel="1">
      <c r="A15" s="298" t="s">
        <v>310</v>
      </c>
      <c r="B15" s="296">
        <f t="shared" si="0"/>
        <v>0</v>
      </c>
      <c r="C15" s="297">
        <f t="shared" si="1"/>
        <v>0</v>
      </c>
      <c r="E15" s="108"/>
      <c r="H15" s="108"/>
      <c r="K15" s="108"/>
      <c r="N15" s="108"/>
      <c r="O15" s="105"/>
      <c r="P15" s="313" t="s">
        <v>311</v>
      </c>
    </row>
    <row r="16" spans="1:16" outlineLevel="1">
      <c r="A16" s="298" t="s">
        <v>310</v>
      </c>
      <c r="B16" s="296">
        <f t="shared" si="0"/>
        <v>0</v>
      </c>
      <c r="C16" s="297">
        <f t="shared" si="1"/>
        <v>0</v>
      </c>
      <c r="E16" s="108"/>
      <c r="H16" s="108"/>
      <c r="K16" s="108"/>
      <c r="N16" s="108"/>
      <c r="O16" s="105"/>
      <c r="P16" s="313" t="s">
        <v>311</v>
      </c>
    </row>
    <row r="17" spans="1:16" outlineLevel="1">
      <c r="A17" s="298" t="s">
        <v>310</v>
      </c>
      <c r="B17" s="296">
        <f t="shared" si="0"/>
        <v>0</v>
      </c>
      <c r="C17" s="297">
        <f>IFERROR(B17/B$20, 0)</f>
        <v>0</v>
      </c>
      <c r="E17" s="108"/>
      <c r="H17" s="108"/>
      <c r="K17" s="108"/>
      <c r="N17" s="108"/>
      <c r="O17" s="105"/>
      <c r="P17" s="313" t="s">
        <v>311</v>
      </c>
    </row>
    <row r="18" spans="1:16" outlineLevel="1">
      <c r="A18" s="298" t="s">
        <v>310</v>
      </c>
      <c r="B18" s="296">
        <f t="shared" si="0"/>
        <v>0</v>
      </c>
      <c r="C18" s="297">
        <f t="shared" si="1"/>
        <v>0</v>
      </c>
      <c r="E18" s="108"/>
      <c r="H18" s="108"/>
      <c r="K18" s="108"/>
      <c r="N18" s="108"/>
      <c r="O18" s="105"/>
      <c r="P18" s="313" t="s">
        <v>311</v>
      </c>
    </row>
    <row r="19" spans="1:16" ht="10.5" customHeight="1" outlineLevel="1">
      <c r="A19" s="299" t="s">
        <v>312</v>
      </c>
      <c r="B19" s="300"/>
      <c r="C19" s="301"/>
      <c r="E19" s="287"/>
      <c r="H19" s="287"/>
      <c r="K19" s="287"/>
      <c r="N19" s="287"/>
      <c r="O19" s="105"/>
      <c r="P19" s="148"/>
    </row>
    <row r="20" spans="1:16" s="191" customFormat="1" ht="19">
      <c r="A20" s="302" t="s">
        <v>313</v>
      </c>
      <c r="B20" s="303">
        <f>SUM(B11:B19)</f>
        <v>0</v>
      </c>
      <c r="C20" s="304">
        <f>IFERROR(B20/B$61, 0)</f>
        <v>0</v>
      </c>
      <c r="D20" s="190"/>
      <c r="E20" s="288">
        <f>SUM(E11:E19)</f>
        <v>0</v>
      </c>
      <c r="F20" s="317">
        <f>IFERROR(E20/E$61, 0)</f>
        <v>0</v>
      </c>
      <c r="G20" s="190"/>
      <c r="H20" s="288">
        <f>SUM(H11:H19)</f>
        <v>0</v>
      </c>
      <c r="I20" s="317">
        <f>IFERROR(H20/H$61, 0)</f>
        <v>0</v>
      </c>
      <c r="J20" s="190"/>
      <c r="K20" s="288">
        <f>SUM(K11:K19)</f>
        <v>0</v>
      </c>
      <c r="L20" s="317">
        <f>IFERROR(K20/K$61, 0)</f>
        <v>0</v>
      </c>
      <c r="M20" s="190"/>
      <c r="N20" s="288">
        <f>SUM(N11:N19)</f>
        <v>0</v>
      </c>
      <c r="O20" s="317">
        <f>IFERROR(N20/N$61, 0)</f>
        <v>0</v>
      </c>
      <c r="P20" s="314"/>
    </row>
    <row r="21" spans="1:16" s="191" customFormat="1" ht="19">
      <c r="A21" s="327"/>
      <c r="B21" s="328"/>
      <c r="C21" s="326"/>
      <c r="D21" s="190"/>
      <c r="E21" s="325"/>
      <c r="F21" s="324"/>
      <c r="G21" s="190"/>
      <c r="H21" s="325"/>
      <c r="I21" s="324"/>
      <c r="J21" s="190"/>
      <c r="K21" s="325"/>
      <c r="L21" s="324"/>
      <c r="M21" s="190"/>
      <c r="N21" s="328"/>
      <c r="O21" s="324"/>
      <c r="P21" s="329"/>
    </row>
    <row r="22" spans="1:16" outlineLevel="1">
      <c r="A22" s="305" t="s">
        <v>310</v>
      </c>
      <c r="B22" s="296">
        <f t="shared" ref="B22:B27" si="2">SUM(E22,H22,K22,N22)</f>
        <v>0</v>
      </c>
      <c r="C22" s="297">
        <f>IFERROR(B22/B$29, 0)</f>
        <v>0</v>
      </c>
      <c r="E22" s="149"/>
      <c r="H22" s="149"/>
      <c r="K22" s="149">
        <v>0</v>
      </c>
      <c r="N22" s="149"/>
      <c r="O22" s="105"/>
      <c r="P22" s="315" t="s">
        <v>311</v>
      </c>
    </row>
    <row r="23" spans="1:16" outlineLevel="1">
      <c r="A23" s="305" t="s">
        <v>310</v>
      </c>
      <c r="B23" s="296">
        <f t="shared" si="2"/>
        <v>0</v>
      </c>
      <c r="C23" s="297">
        <f t="shared" ref="C23:C27" si="3">IFERROR(B23/B$29, 0)</f>
        <v>0</v>
      </c>
      <c r="E23" s="149"/>
      <c r="H23" s="149"/>
      <c r="K23" s="149"/>
      <c r="N23" s="149"/>
      <c r="O23" s="105"/>
      <c r="P23" s="315" t="s">
        <v>311</v>
      </c>
    </row>
    <row r="24" spans="1:16" outlineLevel="1">
      <c r="A24" s="305" t="s">
        <v>310</v>
      </c>
      <c r="B24" s="296">
        <f t="shared" si="2"/>
        <v>0</v>
      </c>
      <c r="C24" s="297">
        <f t="shared" si="3"/>
        <v>0</v>
      </c>
      <c r="E24" s="149"/>
      <c r="H24" s="149"/>
      <c r="K24" s="149"/>
      <c r="N24" s="149"/>
      <c r="O24" s="105"/>
      <c r="P24" s="315" t="s">
        <v>311</v>
      </c>
    </row>
    <row r="25" spans="1:16" outlineLevel="1">
      <c r="A25" s="305" t="s">
        <v>310</v>
      </c>
      <c r="B25" s="296">
        <f t="shared" si="2"/>
        <v>0</v>
      </c>
      <c r="C25" s="297">
        <f t="shared" si="3"/>
        <v>0</v>
      </c>
      <c r="E25" s="149"/>
      <c r="H25" s="149"/>
      <c r="K25" s="149"/>
      <c r="N25" s="149"/>
      <c r="O25" s="105"/>
      <c r="P25" s="315" t="s">
        <v>311</v>
      </c>
    </row>
    <row r="26" spans="1:16" outlineLevel="1">
      <c r="A26" s="305" t="s">
        <v>310</v>
      </c>
      <c r="B26" s="296">
        <f t="shared" si="2"/>
        <v>0</v>
      </c>
      <c r="C26" s="297">
        <f t="shared" si="3"/>
        <v>0</v>
      </c>
      <c r="E26" s="149"/>
      <c r="H26" s="149"/>
      <c r="K26" s="149"/>
      <c r="N26" s="149"/>
      <c r="O26" s="105"/>
      <c r="P26" s="315" t="s">
        <v>311</v>
      </c>
    </row>
    <row r="27" spans="1:16" outlineLevel="1">
      <c r="A27" s="305" t="s">
        <v>310</v>
      </c>
      <c r="B27" s="296">
        <f t="shared" si="2"/>
        <v>0</v>
      </c>
      <c r="C27" s="297">
        <f t="shared" si="3"/>
        <v>0</v>
      </c>
      <c r="E27" s="149"/>
      <c r="H27" s="149"/>
      <c r="K27" s="149"/>
      <c r="N27" s="149"/>
      <c r="O27" s="105"/>
      <c r="P27" s="315" t="s">
        <v>311</v>
      </c>
    </row>
    <row r="28" spans="1:16" ht="11" customHeight="1" outlineLevel="1">
      <c r="A28" s="306" t="s">
        <v>314</v>
      </c>
      <c r="B28" s="300"/>
      <c r="C28" s="301"/>
      <c r="E28" s="150"/>
      <c r="H28" s="150"/>
      <c r="K28" s="150"/>
      <c r="N28" s="150"/>
      <c r="O28" s="105"/>
      <c r="P28" s="150"/>
    </row>
    <row r="29" spans="1:16" s="191" customFormat="1" ht="19">
      <c r="A29" s="307" t="s">
        <v>315</v>
      </c>
      <c r="B29" s="308">
        <f>SUM(B22:B28)</f>
        <v>0</v>
      </c>
      <c r="C29" s="309">
        <f>IFERROR(B29/B$61, 0)</f>
        <v>0</v>
      </c>
      <c r="D29" s="190"/>
      <c r="E29" s="289">
        <f>SUM(E22:E28)</f>
        <v>0</v>
      </c>
      <c r="F29" s="290"/>
      <c r="G29" s="190"/>
      <c r="H29" s="289">
        <f>SUM(H22:H28)</f>
        <v>0</v>
      </c>
      <c r="I29" s="290"/>
      <c r="J29" s="190"/>
      <c r="K29" s="289">
        <f>SUM(K22:K28)</f>
        <v>0</v>
      </c>
      <c r="L29" s="290"/>
      <c r="M29" s="190"/>
      <c r="N29" s="289">
        <f>SUM(N22:N28)</f>
        <v>0</v>
      </c>
      <c r="O29" s="290"/>
      <c r="P29" s="316"/>
    </row>
    <row r="30" spans="1:16" s="191" customFormat="1" ht="19">
      <c r="A30" s="327"/>
      <c r="B30" s="328"/>
      <c r="C30" s="326"/>
      <c r="D30" s="190"/>
      <c r="E30" s="325"/>
      <c r="F30" s="324"/>
      <c r="G30" s="190"/>
      <c r="H30" s="328"/>
      <c r="I30" s="324"/>
      <c r="J30" s="190"/>
      <c r="K30" s="328"/>
      <c r="L30" s="324"/>
      <c r="M30" s="190"/>
      <c r="N30" s="328"/>
      <c r="O30" s="324"/>
      <c r="P30" s="329"/>
    </row>
    <row r="31" spans="1:16" outlineLevel="1">
      <c r="A31" s="298" t="s">
        <v>316</v>
      </c>
      <c r="B31" s="296">
        <f>SUM(E31,H31,K31,N31)</f>
        <v>0</v>
      </c>
      <c r="C31" s="297">
        <f>IFERROR(B31/B$37, 0)</f>
        <v>0</v>
      </c>
      <c r="E31" s="108"/>
      <c r="H31" s="108"/>
      <c r="K31" s="108"/>
      <c r="N31" s="108"/>
      <c r="O31" s="105"/>
      <c r="P31" s="313" t="s">
        <v>317</v>
      </c>
    </row>
    <row r="32" spans="1:16" outlineLevel="1">
      <c r="A32" s="298" t="s">
        <v>318</v>
      </c>
      <c r="B32" s="296">
        <f>SUM(E32,H32,K32,N32)</f>
        <v>0</v>
      </c>
      <c r="C32" s="297">
        <f t="shared" ref="C32:C34" si="4">IFERROR(B32/B$37, 0)</f>
        <v>0</v>
      </c>
      <c r="E32" s="108"/>
      <c r="H32" s="108"/>
      <c r="K32" s="108"/>
      <c r="N32" s="108"/>
      <c r="O32" s="105"/>
      <c r="P32" s="313" t="s">
        <v>317</v>
      </c>
    </row>
    <row r="33" spans="1:16" outlineLevel="1">
      <c r="A33" s="298" t="s">
        <v>319</v>
      </c>
      <c r="B33" s="296">
        <f>SUM(E33,H33,K33,N33)</f>
        <v>0</v>
      </c>
      <c r="C33" s="297">
        <f t="shared" si="4"/>
        <v>0</v>
      </c>
      <c r="E33" s="108"/>
      <c r="H33" s="108"/>
      <c r="K33" s="108"/>
      <c r="N33" s="108"/>
      <c r="O33" s="105"/>
      <c r="P33" s="313" t="s">
        <v>317</v>
      </c>
    </row>
    <row r="34" spans="1:16" outlineLevel="1">
      <c r="A34" s="298" t="s">
        <v>320</v>
      </c>
      <c r="B34" s="296">
        <f>SUM(E34,H34,K34,N34)</f>
        <v>0</v>
      </c>
      <c r="C34" s="297">
        <f t="shared" si="4"/>
        <v>0</v>
      </c>
      <c r="E34" s="108"/>
      <c r="H34" s="108"/>
      <c r="K34" s="108"/>
      <c r="N34" s="108"/>
      <c r="O34" s="105"/>
      <c r="P34" s="313" t="s">
        <v>317</v>
      </c>
    </row>
    <row r="35" spans="1:16" outlineLevel="1">
      <c r="A35" s="298"/>
      <c r="B35" s="296">
        <f>SUM(E35,H35,K35,N35)</f>
        <v>0</v>
      </c>
      <c r="C35" s="297">
        <f>IFERROR(B35/B$37, 0)</f>
        <v>0</v>
      </c>
      <c r="E35" s="108"/>
      <c r="H35" s="108"/>
      <c r="K35" s="108"/>
      <c r="N35" s="108"/>
      <c r="O35" s="105"/>
      <c r="P35" s="313" t="s">
        <v>321</v>
      </c>
    </row>
    <row r="36" spans="1:16" ht="11" customHeight="1" outlineLevel="1">
      <c r="A36" s="299" t="s">
        <v>322</v>
      </c>
      <c r="B36" s="300"/>
      <c r="C36" s="301"/>
      <c r="E36" s="148"/>
      <c r="H36" s="148"/>
      <c r="K36" s="148"/>
      <c r="N36" s="148"/>
      <c r="O36" s="105"/>
      <c r="P36" s="148"/>
    </row>
    <row r="37" spans="1:16" s="191" customFormat="1" ht="19">
      <c r="A37" s="302" t="s">
        <v>323</v>
      </c>
      <c r="B37" s="303">
        <f>SUM(B31:B36)</f>
        <v>0</v>
      </c>
      <c r="C37" s="304">
        <f>IFERROR(B37/B$61, 0)</f>
        <v>0</v>
      </c>
      <c r="D37" s="190"/>
      <c r="E37" s="288">
        <f>SUM(E31:E36)</f>
        <v>0</v>
      </c>
      <c r="F37" s="317"/>
      <c r="G37" s="190"/>
      <c r="H37" s="288">
        <f>SUM(H31:H36)</f>
        <v>0</v>
      </c>
      <c r="I37" s="317"/>
      <c r="J37" s="190"/>
      <c r="K37" s="288">
        <f>SUM(K31:K36)</f>
        <v>0</v>
      </c>
      <c r="L37" s="317"/>
      <c r="M37" s="190"/>
      <c r="N37" s="288">
        <f>SUM(N31:N36)</f>
        <v>0</v>
      </c>
      <c r="O37" s="317"/>
      <c r="P37" s="314"/>
    </row>
    <row r="38" spans="1:16" s="191" customFormat="1" ht="19">
      <c r="A38" s="327"/>
      <c r="B38" s="328"/>
      <c r="C38" s="326"/>
      <c r="D38" s="190"/>
      <c r="E38" s="328"/>
      <c r="F38" s="324"/>
      <c r="G38" s="190"/>
      <c r="H38" s="328"/>
      <c r="I38" s="324"/>
      <c r="J38" s="190"/>
      <c r="K38" s="328"/>
      <c r="L38" s="324"/>
      <c r="M38" s="190"/>
      <c r="N38" s="328"/>
      <c r="O38" s="330"/>
      <c r="P38" s="329"/>
    </row>
    <row r="39" spans="1:16" outlineLevel="1">
      <c r="A39" s="305" t="s">
        <v>310</v>
      </c>
      <c r="B39" s="296">
        <f>SUM(E39,H39,K39,N39)</f>
        <v>0</v>
      </c>
      <c r="C39" s="297">
        <f>IFERROR(B39/B$45, 0)</f>
        <v>0</v>
      </c>
      <c r="E39" s="149"/>
      <c r="H39" s="149"/>
      <c r="K39" s="149"/>
      <c r="N39" s="149"/>
      <c r="O39" s="105"/>
      <c r="P39" s="315" t="s">
        <v>317</v>
      </c>
    </row>
    <row r="40" spans="1:16" outlineLevel="1">
      <c r="A40" s="305" t="s">
        <v>310</v>
      </c>
      <c r="B40" s="296">
        <f>SUM(E40,H40,K40,N40)</f>
        <v>0</v>
      </c>
      <c r="C40" s="297">
        <f t="shared" ref="C40:C43" si="5">IFERROR(B40/B$45, 0)</f>
        <v>0</v>
      </c>
      <c r="E40" s="149"/>
      <c r="H40" s="149"/>
      <c r="K40" s="149"/>
      <c r="N40" s="149"/>
      <c r="O40" s="105"/>
      <c r="P40" s="315" t="s">
        <v>317</v>
      </c>
    </row>
    <row r="41" spans="1:16" outlineLevel="1">
      <c r="A41" s="305" t="s">
        <v>310</v>
      </c>
      <c r="B41" s="296">
        <f>SUM(E41,H41,K41,N41)</f>
        <v>0</v>
      </c>
      <c r="C41" s="297">
        <f t="shared" si="5"/>
        <v>0</v>
      </c>
      <c r="E41" s="149"/>
      <c r="H41" s="149"/>
      <c r="K41" s="149"/>
      <c r="N41" s="149"/>
      <c r="O41" s="105"/>
      <c r="P41" s="315" t="s">
        <v>317</v>
      </c>
    </row>
    <row r="42" spans="1:16" outlineLevel="1">
      <c r="A42" s="305" t="s">
        <v>310</v>
      </c>
      <c r="B42" s="296">
        <f>SUM(E42,H42,K42,N42)</f>
        <v>0</v>
      </c>
      <c r="C42" s="297">
        <f t="shared" si="5"/>
        <v>0</v>
      </c>
      <c r="E42" s="149"/>
      <c r="H42" s="149"/>
      <c r="K42" s="149"/>
      <c r="N42" s="149"/>
      <c r="O42" s="105"/>
      <c r="P42" s="315" t="s">
        <v>317</v>
      </c>
    </row>
    <row r="43" spans="1:16" outlineLevel="1">
      <c r="A43" s="305" t="s">
        <v>310</v>
      </c>
      <c r="B43" s="296">
        <f>SUM(E43,H43,K43,N43)</f>
        <v>0</v>
      </c>
      <c r="C43" s="297">
        <f t="shared" si="5"/>
        <v>0</v>
      </c>
      <c r="E43" s="149"/>
      <c r="H43" s="149"/>
      <c r="K43" s="149"/>
      <c r="N43" s="149"/>
      <c r="O43" s="105"/>
      <c r="P43" s="315" t="s">
        <v>321</v>
      </c>
    </row>
    <row r="44" spans="1:16" ht="11" customHeight="1" outlineLevel="1">
      <c r="A44" s="306" t="s">
        <v>324</v>
      </c>
      <c r="B44" s="300"/>
      <c r="C44" s="301"/>
      <c r="E44" s="150"/>
      <c r="H44" s="150"/>
      <c r="K44" s="150"/>
      <c r="N44" s="150"/>
      <c r="O44" s="105"/>
      <c r="P44" s="150"/>
    </row>
    <row r="45" spans="1:16" s="191" customFormat="1" ht="19">
      <c r="A45" s="307" t="s">
        <v>325</v>
      </c>
      <c r="B45" s="308">
        <f>SUM(B39:B44)</f>
        <v>0</v>
      </c>
      <c r="C45" s="309">
        <f>IFERROR(B45/B$61, 0)</f>
        <v>0</v>
      </c>
      <c r="D45" s="190"/>
      <c r="E45" s="289">
        <f>SUM(E39:E44)</f>
        <v>0</v>
      </c>
      <c r="F45" s="290"/>
      <c r="G45" s="190"/>
      <c r="H45" s="289">
        <f>SUM(H39:H44)</f>
        <v>0</v>
      </c>
      <c r="I45" s="290"/>
      <c r="J45" s="190"/>
      <c r="K45" s="289">
        <f>SUM(K39:K44)</f>
        <v>0</v>
      </c>
      <c r="L45" s="290"/>
      <c r="M45" s="190"/>
      <c r="N45" s="289">
        <f>SUM(N39:N44)</f>
        <v>0</v>
      </c>
      <c r="O45" s="290"/>
      <c r="P45" s="316"/>
    </row>
    <row r="46" spans="1:16" s="191" customFormat="1" ht="19">
      <c r="A46" s="327"/>
      <c r="B46" s="328"/>
      <c r="C46" s="326"/>
      <c r="D46" s="190"/>
      <c r="E46" s="328"/>
      <c r="F46" s="324"/>
      <c r="G46" s="190"/>
      <c r="H46" s="328"/>
      <c r="I46" s="324"/>
      <c r="J46" s="190"/>
      <c r="K46" s="328"/>
      <c r="L46" s="324"/>
      <c r="M46" s="190"/>
      <c r="N46" s="328"/>
      <c r="O46" s="324"/>
      <c r="P46" s="329"/>
    </row>
    <row r="47" spans="1:16" outlineLevel="1">
      <c r="A47" s="298" t="s">
        <v>326</v>
      </c>
      <c r="B47" s="296">
        <f t="shared" ref="B47:B52" si="6">SUM(E47,H47,K47,N47)</f>
        <v>0</v>
      </c>
      <c r="C47" s="297">
        <f>IFERROR(B47/B$54, 0)</f>
        <v>0</v>
      </c>
      <c r="E47" s="108"/>
      <c r="H47" s="108"/>
      <c r="K47" s="108"/>
      <c r="N47" s="108"/>
      <c r="O47" s="105"/>
      <c r="P47" s="313" t="s">
        <v>327</v>
      </c>
    </row>
    <row r="48" spans="1:16" outlineLevel="1">
      <c r="A48" s="298" t="s">
        <v>328</v>
      </c>
      <c r="B48" s="296">
        <f t="shared" si="6"/>
        <v>0</v>
      </c>
      <c r="C48" s="297">
        <f t="shared" ref="C48:C52" si="7">IFERROR(B48/B$54, 0)</f>
        <v>0</v>
      </c>
      <c r="E48" s="108"/>
      <c r="H48" s="108"/>
      <c r="K48" s="108"/>
      <c r="N48" s="108"/>
      <c r="O48" s="105"/>
      <c r="P48" s="313" t="s">
        <v>329</v>
      </c>
    </row>
    <row r="49" spans="1:19" outlineLevel="1">
      <c r="A49" s="298" t="s">
        <v>310</v>
      </c>
      <c r="B49" s="296">
        <f t="shared" si="6"/>
        <v>0</v>
      </c>
      <c r="C49" s="297">
        <f t="shared" si="7"/>
        <v>0</v>
      </c>
      <c r="E49" s="108"/>
      <c r="H49" s="108"/>
      <c r="K49" s="108"/>
      <c r="N49" s="108"/>
      <c r="O49" s="105"/>
      <c r="P49" s="313" t="s">
        <v>329</v>
      </c>
    </row>
    <row r="50" spans="1:19" outlineLevel="1">
      <c r="A50" s="298" t="s">
        <v>310</v>
      </c>
      <c r="B50" s="296">
        <f t="shared" si="6"/>
        <v>0</v>
      </c>
      <c r="C50" s="297">
        <f t="shared" si="7"/>
        <v>0</v>
      </c>
      <c r="E50" s="108"/>
      <c r="H50" s="108"/>
      <c r="K50" s="108"/>
      <c r="N50" s="108"/>
      <c r="O50" s="105"/>
      <c r="P50" s="313" t="s">
        <v>329</v>
      </c>
    </row>
    <row r="51" spans="1:19" outlineLevel="1">
      <c r="A51" s="298" t="s">
        <v>310</v>
      </c>
      <c r="B51" s="296">
        <f t="shared" si="6"/>
        <v>0</v>
      </c>
      <c r="C51" s="297">
        <f t="shared" si="7"/>
        <v>0</v>
      </c>
      <c r="E51" s="108"/>
      <c r="H51" s="108"/>
      <c r="K51" s="108"/>
      <c r="N51" s="108"/>
      <c r="O51" s="105"/>
      <c r="P51" s="313" t="s">
        <v>329</v>
      </c>
    </row>
    <row r="52" spans="1:19" outlineLevel="1">
      <c r="A52" s="298" t="s">
        <v>310</v>
      </c>
      <c r="B52" s="296">
        <f t="shared" si="6"/>
        <v>0</v>
      </c>
      <c r="C52" s="297">
        <f t="shared" si="7"/>
        <v>0</v>
      </c>
      <c r="E52" s="108"/>
      <c r="H52" s="108"/>
      <c r="K52" s="108"/>
      <c r="N52" s="108"/>
      <c r="O52" s="105"/>
      <c r="P52" s="313" t="s">
        <v>329</v>
      </c>
    </row>
    <row r="53" spans="1:19" ht="11" customHeight="1" outlineLevel="1">
      <c r="A53" s="299" t="s">
        <v>330</v>
      </c>
      <c r="B53" s="300"/>
      <c r="C53" s="301"/>
      <c r="E53" s="148"/>
      <c r="H53" s="148"/>
      <c r="K53" s="148"/>
      <c r="N53" s="148"/>
      <c r="O53" s="105"/>
      <c r="P53" s="148"/>
    </row>
    <row r="54" spans="1:19" s="191" customFormat="1" ht="19">
      <c r="A54" s="310" t="s">
        <v>331</v>
      </c>
      <c r="B54" s="311">
        <f>SUM(B47:B53)</f>
        <v>0</v>
      </c>
      <c r="C54" s="312">
        <f>IFERROR(B54/B$61, 0)</f>
        <v>0</v>
      </c>
      <c r="D54" s="190"/>
      <c r="E54" s="291">
        <f>SUM(E47:E53)</f>
        <v>0</v>
      </c>
      <c r="F54" s="317"/>
      <c r="G54" s="190"/>
      <c r="H54" s="291">
        <f>SUM(H47:H53)</f>
        <v>0</v>
      </c>
      <c r="I54" s="317"/>
      <c r="J54" s="190"/>
      <c r="K54" s="291">
        <f>SUM(K47:K53)</f>
        <v>0</v>
      </c>
      <c r="L54" s="317"/>
      <c r="M54" s="190"/>
      <c r="N54" s="291">
        <f>SUM(N47:N53)</f>
        <v>0</v>
      </c>
      <c r="O54" s="317"/>
      <c r="P54" s="314" t="s">
        <v>332</v>
      </c>
    </row>
    <row r="55" spans="1:19" s="179" customFormat="1" ht="8" customHeight="1"/>
    <row r="56" spans="1:19" s="191" customFormat="1" ht="19">
      <c r="A56" s="192" t="s">
        <v>333</v>
      </c>
      <c r="B56" s="193">
        <f>SUM(B20,B29,B37,B45,B54)</f>
        <v>0</v>
      </c>
      <c r="C56" s="194"/>
      <c r="D56" s="179"/>
      <c r="E56" s="193">
        <f>SUM(E20,E29,E37,E45,E54)</f>
        <v>0</v>
      </c>
      <c r="F56" s="195"/>
      <c r="G56" s="190"/>
      <c r="H56" s="193">
        <f>SUM(H20,H29,H37,H45,H54)</f>
        <v>0</v>
      </c>
      <c r="I56" s="195"/>
      <c r="J56" s="190"/>
      <c r="K56" s="193">
        <f>SUM(K20,K29,K37,K45,K54)</f>
        <v>0</v>
      </c>
      <c r="L56" s="195"/>
      <c r="M56" s="190"/>
      <c r="N56" s="193">
        <f>SUM(N20,N29,N37,N45,N54)</f>
        <v>0</v>
      </c>
      <c r="O56" s="190"/>
      <c r="P56" s="196"/>
    </row>
    <row r="57" spans="1:19" s="202" customFormat="1">
      <c r="A57" s="197" t="s">
        <v>334</v>
      </c>
      <c r="B57" s="198">
        <f>SUM(E57,H57,K57,N57)</f>
        <v>0</v>
      </c>
      <c r="C57" s="199"/>
      <c r="D57" s="179"/>
      <c r="E57" s="198">
        <f>-E45</f>
        <v>0</v>
      </c>
      <c r="F57" s="200"/>
      <c r="G57" s="179"/>
      <c r="H57" s="198">
        <f>-H45</f>
        <v>0</v>
      </c>
      <c r="I57" s="200"/>
      <c r="J57" s="179"/>
      <c r="K57" s="198">
        <f>-K45</f>
        <v>0</v>
      </c>
      <c r="L57" s="200"/>
      <c r="M57" s="179"/>
      <c r="N57" s="198">
        <f>-N45</f>
        <v>0</v>
      </c>
      <c r="O57" s="179"/>
      <c r="P57" s="201"/>
    </row>
    <row r="58" spans="1:19" s="191" customFormat="1" ht="19">
      <c r="A58" s="192" t="s">
        <v>335</v>
      </c>
      <c r="B58" s="193">
        <f>SUM(B56:B57)</f>
        <v>0</v>
      </c>
      <c r="C58" s="194">
        <v>0.8</v>
      </c>
      <c r="D58" s="179"/>
      <c r="E58" s="193">
        <f>SUM(E56:E57)</f>
        <v>0</v>
      </c>
      <c r="F58" s="195"/>
      <c r="G58" s="190"/>
      <c r="H58" s="193">
        <f>SUM(H56:H57)</f>
        <v>0</v>
      </c>
      <c r="I58" s="195"/>
      <c r="J58" s="190"/>
      <c r="K58" s="193">
        <f>SUM(K56:K57)</f>
        <v>0</v>
      </c>
      <c r="L58" s="195"/>
      <c r="M58" s="190"/>
      <c r="N58" s="193">
        <f>SUM(N56:N57)</f>
        <v>0</v>
      </c>
      <c r="O58" s="190"/>
      <c r="P58" s="196"/>
    </row>
    <row r="59" spans="1:19" s="179" customFormat="1" ht="5" customHeight="1">
      <c r="B59" s="203"/>
      <c r="C59" s="204"/>
      <c r="E59" s="203"/>
      <c r="F59" s="181"/>
      <c r="H59" s="203"/>
      <c r="I59" s="181"/>
      <c r="K59" s="203"/>
      <c r="L59" s="181"/>
      <c r="N59" s="203"/>
    </row>
    <row r="60" spans="1:19" s="202" customFormat="1">
      <c r="A60" s="197" t="s">
        <v>336</v>
      </c>
      <c r="B60" s="198">
        <f>B58/0.8*0.2</f>
        <v>0</v>
      </c>
      <c r="C60" s="199">
        <v>0.2</v>
      </c>
      <c r="D60" s="179"/>
      <c r="E60" s="198">
        <f>E58/0.8*0.2</f>
        <v>0</v>
      </c>
      <c r="F60" s="181"/>
      <c r="G60" s="179"/>
      <c r="H60" s="198">
        <f>H58/0.8*0.2</f>
        <v>0</v>
      </c>
      <c r="I60" s="181"/>
      <c r="J60" s="179"/>
      <c r="K60" s="198">
        <f>K58/0.8*0.2</f>
        <v>0</v>
      </c>
      <c r="L60" s="181"/>
      <c r="M60" s="179"/>
      <c r="N60" s="198">
        <f>N58/0.8*0.2</f>
        <v>0</v>
      </c>
      <c r="O60" s="179"/>
      <c r="P60" s="205"/>
    </row>
    <row r="61" spans="1:19" s="211" customFormat="1" ht="20">
      <c r="A61" s="206" t="s">
        <v>337</v>
      </c>
      <c r="B61" s="207">
        <f>SUM(B60,B58)</f>
        <v>0</v>
      </c>
      <c r="C61" s="208">
        <v>1</v>
      </c>
      <c r="D61" s="209"/>
      <c r="E61" s="207">
        <f>SUM(E60,E58)</f>
        <v>0</v>
      </c>
      <c r="F61" s="209"/>
      <c r="G61" s="209"/>
      <c r="H61" s="207">
        <f>SUM(H60,H58)</f>
        <v>0</v>
      </c>
      <c r="I61" s="209"/>
      <c r="J61" s="209"/>
      <c r="K61" s="207">
        <f>SUM(K60,K58)</f>
        <v>0</v>
      </c>
      <c r="L61" s="209"/>
      <c r="M61" s="209"/>
      <c r="N61" s="207">
        <f>SUM(N60,N58)</f>
        <v>0</v>
      </c>
      <c r="O61" s="209"/>
      <c r="P61" s="210"/>
    </row>
    <row r="63" spans="1:19" s="179" customFormat="1" ht="19" collapsed="1">
      <c r="A63" s="192" t="s">
        <v>338</v>
      </c>
      <c r="B63" s="212"/>
      <c r="C63" s="213"/>
      <c r="E63" s="203"/>
      <c r="F63" s="181"/>
      <c r="H63" s="203"/>
      <c r="I63" s="181"/>
      <c r="K63" s="203"/>
      <c r="L63" s="181"/>
      <c r="N63" s="203"/>
      <c r="R63" s="214"/>
      <c r="S63" s="215"/>
    </row>
    <row r="64" spans="1:19" s="202" customFormat="1" ht="33" customHeight="1">
      <c r="A64" s="333" t="s">
        <v>533</v>
      </c>
      <c r="B64" s="198">
        <f>SUM(B61)</f>
        <v>0</v>
      </c>
      <c r="C64" s="199">
        <v>1</v>
      </c>
      <c r="E64" s="198">
        <f>SUM(E61:E61)</f>
        <v>0</v>
      </c>
      <c r="F64" s="216">
        <v>1</v>
      </c>
      <c r="H64" s="198">
        <f>SUM(H61:H61)</f>
        <v>0</v>
      </c>
      <c r="I64" s="216">
        <v>1</v>
      </c>
      <c r="K64" s="198">
        <f>SUM(K61:K61)</f>
        <v>0</v>
      </c>
      <c r="L64" s="216">
        <v>1</v>
      </c>
      <c r="N64" s="198">
        <f>SUM(N61:N61)</f>
        <v>0</v>
      </c>
      <c r="O64" s="216">
        <v>1</v>
      </c>
    </row>
    <row r="65" spans="1:19" s="190" customFormat="1" ht="39" customHeight="1">
      <c r="A65" s="331" t="s">
        <v>531</v>
      </c>
      <c r="B65" s="217">
        <f>B64*50%</f>
        <v>0</v>
      </c>
      <c r="C65" s="218">
        <f>IFERROR(B65/B$64, 0)</f>
        <v>0</v>
      </c>
      <c r="D65" s="191"/>
      <c r="E65" s="217">
        <f>E64*50%</f>
        <v>0</v>
      </c>
      <c r="F65" s="218">
        <f>IFERROR(E65/E$64, 0)</f>
        <v>0</v>
      </c>
      <c r="G65" s="191"/>
      <c r="H65" s="217">
        <f>H64*50%</f>
        <v>0</v>
      </c>
      <c r="I65" s="218">
        <f>IFERROR(H65/H$64, 0)</f>
        <v>0</v>
      </c>
      <c r="J65" s="191"/>
      <c r="K65" s="217">
        <f>K64*50%</f>
        <v>0</v>
      </c>
      <c r="L65" s="218">
        <f>IFERROR(K65/K$64, 0)</f>
        <v>0</v>
      </c>
      <c r="M65" s="191"/>
      <c r="N65" s="217">
        <f>N64*50%</f>
        <v>0</v>
      </c>
      <c r="O65" s="218">
        <f>IFERROR(N65/N$64, 0)</f>
        <v>0</v>
      </c>
    </row>
    <row r="66" spans="1:19" s="202" customFormat="1">
      <c r="A66" s="197" t="s">
        <v>339</v>
      </c>
      <c r="B66" s="198">
        <f>B64-B65</f>
        <v>0</v>
      </c>
      <c r="C66" s="199">
        <f>IFERROR(B66/B$64, 0)</f>
        <v>0</v>
      </c>
      <c r="E66" s="198">
        <f>E64-E65</f>
        <v>0</v>
      </c>
      <c r="F66" s="216">
        <f>IFERROR(E66/E$64, 0)</f>
        <v>0</v>
      </c>
      <c r="H66" s="198">
        <f>H64-H65</f>
        <v>0</v>
      </c>
      <c r="I66" s="216">
        <f>IFERROR(H66/H$64, 0)</f>
        <v>0</v>
      </c>
      <c r="K66" s="198">
        <f>K64-K65</f>
        <v>0</v>
      </c>
      <c r="L66" s="216">
        <f>IFERROR(K66/K$64, 0)</f>
        <v>0</v>
      </c>
      <c r="N66" s="198">
        <f>N64-N65</f>
        <v>0</v>
      </c>
      <c r="O66" s="216">
        <f>IFERROR(N66/N$64, 0)</f>
        <v>0</v>
      </c>
    </row>
    <row r="67" spans="1:19">
      <c r="B67" s="95"/>
      <c r="C67" s="95"/>
      <c r="E67" s="95"/>
      <c r="H67" s="95"/>
      <c r="K67" s="95"/>
      <c r="N67" s="95"/>
      <c r="O67" s="105"/>
    </row>
    <row r="68" spans="1:19" s="179" customFormat="1" ht="19">
      <c r="A68" s="219" t="s">
        <v>340</v>
      </c>
      <c r="B68" s="220"/>
      <c r="C68" s="221"/>
      <c r="F68" s="181"/>
      <c r="I68" s="181"/>
      <c r="L68" s="181"/>
      <c r="O68" s="181"/>
    </row>
    <row r="69" spans="1:19" s="180" customFormat="1" ht="38">
      <c r="A69" s="332" t="s">
        <v>532</v>
      </c>
      <c r="B69" s="222">
        <f>SUM(B70:B71)</f>
        <v>0</v>
      </c>
      <c r="C69" s="223">
        <f>SUM(C70:C71)</f>
        <v>0</v>
      </c>
      <c r="D69" s="179"/>
      <c r="E69" s="222">
        <f>SUM(E70:E71)</f>
        <v>0</v>
      </c>
      <c r="F69" s="224">
        <f>SUM(F70:F71)</f>
        <v>0</v>
      </c>
      <c r="G69" s="179"/>
      <c r="H69" s="222">
        <f>SUM(H70:H71)</f>
        <v>0</v>
      </c>
      <c r="I69" s="224">
        <f>SUM(I70:I71)</f>
        <v>0</v>
      </c>
      <c r="J69" s="179"/>
      <c r="K69" s="222">
        <f>SUM(K70:K71)</f>
        <v>0</v>
      </c>
      <c r="L69" s="224">
        <f>SUM(L70:L71)</f>
        <v>0</v>
      </c>
      <c r="M69" s="179"/>
      <c r="N69" s="222">
        <f>SUM(N70:N71)</f>
        <v>0</v>
      </c>
      <c r="O69" s="224">
        <f>SUM(O70:O71)</f>
        <v>0</v>
      </c>
      <c r="P69" s="179"/>
      <c r="Q69" s="179"/>
      <c r="R69" s="179"/>
      <c r="S69" s="179"/>
    </row>
    <row r="70" spans="1:19" s="179" customFormat="1">
      <c r="A70" s="225" t="s">
        <v>341</v>
      </c>
      <c r="B70" s="226">
        <f>SUM(B60)</f>
        <v>0</v>
      </c>
      <c r="C70" s="227">
        <f>IFERROR(B70/B$64, 0)</f>
        <v>0</v>
      </c>
      <c r="E70" s="226">
        <f>SUM(E60:E60)</f>
        <v>0</v>
      </c>
      <c r="F70" s="228">
        <f>IFERROR(E70/E$64, 0)</f>
        <v>0</v>
      </c>
      <c r="H70" s="226">
        <f>SUM(H60:H60)</f>
        <v>0</v>
      </c>
      <c r="I70" s="228">
        <f>IFERROR(H70/H$64, 0)</f>
        <v>0</v>
      </c>
      <c r="K70" s="226">
        <f>SUM(K60:K60)</f>
        <v>0</v>
      </c>
      <c r="L70" s="228">
        <f>IFERROR(K70/K$64, 0)</f>
        <v>0</v>
      </c>
      <c r="N70" s="226">
        <f>SUM(N60:N60)</f>
        <v>0</v>
      </c>
      <c r="O70" s="228">
        <f>IFERROR(N70/N$64, 0)</f>
        <v>0</v>
      </c>
    </row>
    <row r="71" spans="1:19" s="180" customFormat="1">
      <c r="A71" s="229" t="s">
        <v>342</v>
      </c>
      <c r="B71" s="220">
        <f>B66-B70</f>
        <v>0</v>
      </c>
      <c r="C71" s="221">
        <f>IFERROR(B71/B$64, 0)</f>
        <v>0</v>
      </c>
      <c r="D71" s="179"/>
      <c r="E71" s="220">
        <f>E66-E70</f>
        <v>0</v>
      </c>
      <c r="F71" s="230">
        <f>IFERROR(E71/E$64, 0)</f>
        <v>0</v>
      </c>
      <c r="G71" s="179"/>
      <c r="H71" s="220">
        <f>H66-H70</f>
        <v>0</v>
      </c>
      <c r="I71" s="230">
        <f>IFERROR(H71/H$64, 0)</f>
        <v>0</v>
      </c>
      <c r="J71" s="179"/>
      <c r="K71" s="220">
        <f>K66-K70</f>
        <v>0</v>
      </c>
      <c r="L71" s="230">
        <f>IFERROR(K71/K$64, 0)</f>
        <v>0</v>
      </c>
      <c r="M71" s="179"/>
      <c r="N71" s="220">
        <f>N66-N70</f>
        <v>0</v>
      </c>
      <c r="O71" s="230">
        <f>IFERROR(N71/N$64, 0)</f>
        <v>0</v>
      </c>
      <c r="P71" s="179"/>
      <c r="Q71" s="179"/>
      <c r="R71" s="179"/>
      <c r="S71" s="179"/>
    </row>
    <row r="72" spans="1:19" s="118" customFormat="1" ht="11" outlineLevel="1">
      <c r="A72" s="130"/>
      <c r="B72" s="152">
        <f t="shared" ref="B72:B77" si="8">SUM(E72,H72,K72,N72)</f>
        <v>0</v>
      </c>
      <c r="E72" s="131"/>
      <c r="H72" s="131"/>
      <c r="K72" s="131"/>
      <c r="N72" s="131"/>
    </row>
    <row r="73" spans="1:19" s="118" customFormat="1" ht="11" outlineLevel="1">
      <c r="A73" s="130"/>
      <c r="B73" s="152">
        <f t="shared" si="8"/>
        <v>0</v>
      </c>
      <c r="E73" s="131"/>
      <c r="H73" s="131"/>
      <c r="K73" s="131"/>
      <c r="N73" s="131"/>
    </row>
    <row r="74" spans="1:19" s="118" customFormat="1" ht="11" outlineLevel="1">
      <c r="A74" s="130"/>
      <c r="B74" s="152">
        <f t="shared" si="8"/>
        <v>0</v>
      </c>
      <c r="E74" s="131"/>
      <c r="H74" s="131"/>
      <c r="K74" s="131"/>
      <c r="N74" s="131"/>
    </row>
    <row r="75" spans="1:19" s="118" customFormat="1" ht="11" outlineLevel="1">
      <c r="A75" s="130"/>
      <c r="B75" s="152">
        <f t="shared" si="8"/>
        <v>0</v>
      </c>
      <c r="E75" s="131"/>
      <c r="H75" s="131"/>
      <c r="K75" s="131"/>
      <c r="N75" s="131"/>
    </row>
    <row r="76" spans="1:19" s="118" customFormat="1" ht="11" outlineLevel="1">
      <c r="A76" s="130"/>
      <c r="B76" s="152">
        <f t="shared" si="8"/>
        <v>0</v>
      </c>
      <c r="E76" s="131"/>
      <c r="H76" s="131"/>
      <c r="K76" s="131"/>
      <c r="N76" s="131"/>
    </row>
    <row r="77" spans="1:19" s="118" customFormat="1" ht="11" outlineLevel="1">
      <c r="A77" s="130" t="s">
        <v>343</v>
      </c>
      <c r="B77" s="152">
        <f t="shared" si="8"/>
        <v>0</v>
      </c>
      <c r="E77" s="131"/>
      <c r="H77" s="131"/>
      <c r="K77" s="131"/>
      <c r="N77" s="131"/>
    </row>
    <row r="78" spans="1:19">
      <c r="A78" s="153" t="s">
        <v>344</v>
      </c>
      <c r="B78" s="154">
        <f>SUM(B72:B77)</f>
        <v>0</v>
      </c>
      <c r="C78" s="118"/>
      <c r="D78" s="118"/>
      <c r="E78" s="154">
        <f>SUM(E72:E77)</f>
        <v>0</v>
      </c>
      <c r="F78" s="118"/>
      <c r="G78" s="118"/>
      <c r="H78" s="154">
        <f>SUM(H72:H77)</f>
        <v>0</v>
      </c>
      <c r="I78" s="118"/>
      <c r="J78" s="118"/>
      <c r="K78" s="154">
        <f>SUM(K72:K77)</f>
        <v>0</v>
      </c>
      <c r="M78" s="118"/>
      <c r="N78" s="154">
        <f>SUM(N72:N77)</f>
        <v>0</v>
      </c>
      <c r="O78" s="118"/>
    </row>
    <row r="79" spans="1:19">
      <c r="A79" s="322"/>
      <c r="B79" s="323"/>
      <c r="C79" s="118"/>
      <c r="D79" s="118"/>
      <c r="E79" s="323"/>
      <c r="F79" s="118"/>
      <c r="G79" s="118"/>
      <c r="H79" s="323"/>
      <c r="I79" s="118"/>
      <c r="J79" s="118"/>
      <c r="K79" s="323"/>
      <c r="M79" s="118"/>
      <c r="N79" s="323"/>
      <c r="O79" s="118"/>
    </row>
    <row r="80" spans="1:19" s="118" customFormat="1" ht="11" outlineLevel="1">
      <c r="A80" s="155"/>
      <c r="B80" s="152">
        <f t="shared" ref="B80:B85" si="9">SUM(E80,H80,K80,N80)</f>
        <v>0</v>
      </c>
      <c r="E80" s="156"/>
      <c r="H80" s="156"/>
      <c r="K80" s="156"/>
      <c r="N80" s="156"/>
    </row>
    <row r="81" spans="1:19" s="118" customFormat="1" ht="11" outlineLevel="1">
      <c r="A81" s="155"/>
      <c r="B81" s="152">
        <f t="shared" si="9"/>
        <v>0</v>
      </c>
      <c r="E81" s="156"/>
      <c r="H81" s="156"/>
      <c r="K81" s="156"/>
      <c r="N81" s="156"/>
    </row>
    <row r="82" spans="1:19" s="118" customFormat="1" ht="11" outlineLevel="1">
      <c r="A82" s="155"/>
      <c r="B82" s="152">
        <f t="shared" si="9"/>
        <v>0</v>
      </c>
      <c r="E82" s="156"/>
      <c r="H82" s="156"/>
      <c r="K82" s="156"/>
      <c r="N82" s="156"/>
    </row>
    <row r="83" spans="1:19" s="118" customFormat="1" ht="11" outlineLevel="1">
      <c r="A83" s="155"/>
      <c r="B83" s="152">
        <f t="shared" si="9"/>
        <v>0</v>
      </c>
      <c r="E83" s="156"/>
      <c r="H83" s="156"/>
      <c r="K83" s="156"/>
      <c r="N83" s="156"/>
    </row>
    <row r="84" spans="1:19" s="118" customFormat="1" ht="11" outlineLevel="1">
      <c r="A84" s="155"/>
      <c r="B84" s="152">
        <f t="shared" si="9"/>
        <v>0</v>
      </c>
      <c r="E84" s="156"/>
      <c r="H84" s="156"/>
      <c r="K84" s="156"/>
      <c r="N84" s="156"/>
    </row>
    <row r="85" spans="1:19" s="118" customFormat="1" ht="11" outlineLevel="1">
      <c r="A85" s="155" t="s">
        <v>345</v>
      </c>
      <c r="B85" s="152">
        <f t="shared" si="9"/>
        <v>0</v>
      </c>
      <c r="E85" s="156"/>
      <c r="H85" s="156"/>
      <c r="K85" s="156"/>
      <c r="N85" s="156"/>
    </row>
    <row r="86" spans="1:19">
      <c r="A86" s="157" t="s">
        <v>346</v>
      </c>
      <c r="B86" s="158">
        <f>SUM(B80:B85)</f>
        <v>0</v>
      </c>
      <c r="C86" s="118"/>
      <c r="D86" s="118"/>
      <c r="E86" s="158">
        <f>SUM(E80:E85)</f>
        <v>0</v>
      </c>
      <c r="F86" s="118"/>
      <c r="G86" s="118"/>
      <c r="H86" s="158">
        <f>SUM(H80:H85)</f>
        <v>0</v>
      </c>
      <c r="I86" s="118"/>
      <c r="J86" s="118"/>
      <c r="K86" s="158">
        <f>SUM(K80:K85)</f>
        <v>0</v>
      </c>
      <c r="M86" s="118"/>
      <c r="N86" s="158">
        <f>SUM(N80:N85)</f>
        <v>0</v>
      </c>
      <c r="O86" s="118"/>
    </row>
    <row r="87" spans="1:19">
      <c r="A87" s="322"/>
      <c r="B87" s="323"/>
      <c r="C87" s="118"/>
      <c r="D87" s="118"/>
      <c r="E87" s="323"/>
      <c r="F87" s="118"/>
      <c r="G87" s="118"/>
      <c r="H87" s="323"/>
      <c r="I87" s="118"/>
      <c r="J87" s="118"/>
      <c r="K87" s="323"/>
      <c r="M87" s="118"/>
      <c r="N87" s="323"/>
      <c r="O87" s="118"/>
    </row>
    <row r="88" spans="1:19" s="118" customFormat="1" ht="11" outlineLevel="1">
      <c r="A88" s="130"/>
      <c r="B88" s="152">
        <f t="shared" ref="B88:B93" si="10">SUM(E88,H88,K88,N88)</f>
        <v>0</v>
      </c>
      <c r="E88" s="131"/>
      <c r="H88" s="131"/>
      <c r="K88" s="131"/>
      <c r="N88" s="131"/>
    </row>
    <row r="89" spans="1:19" s="118" customFormat="1" ht="11" outlineLevel="1">
      <c r="A89" s="130"/>
      <c r="B89" s="152">
        <f t="shared" si="10"/>
        <v>0</v>
      </c>
      <c r="E89" s="131"/>
      <c r="H89" s="131"/>
      <c r="K89" s="131"/>
      <c r="N89" s="131"/>
    </row>
    <row r="90" spans="1:19" s="118" customFormat="1" ht="11" outlineLevel="1">
      <c r="A90" s="130"/>
      <c r="B90" s="152">
        <f t="shared" si="10"/>
        <v>0</v>
      </c>
      <c r="E90" s="131"/>
      <c r="H90" s="131"/>
      <c r="K90" s="131"/>
      <c r="N90" s="131"/>
    </row>
    <row r="91" spans="1:19" s="118" customFormat="1" ht="11" outlineLevel="1">
      <c r="A91" s="130"/>
      <c r="B91" s="152">
        <f t="shared" si="10"/>
        <v>0</v>
      </c>
      <c r="E91" s="131"/>
      <c r="H91" s="131"/>
      <c r="K91" s="131"/>
      <c r="N91" s="131"/>
    </row>
    <row r="92" spans="1:19" s="118" customFormat="1" ht="11" outlineLevel="1">
      <c r="A92" s="130"/>
      <c r="B92" s="152">
        <f t="shared" si="10"/>
        <v>0</v>
      </c>
      <c r="E92" s="131"/>
      <c r="H92" s="131"/>
      <c r="K92" s="131"/>
      <c r="N92" s="131"/>
    </row>
    <row r="93" spans="1:19" s="118" customFormat="1" ht="11" outlineLevel="1">
      <c r="A93" s="130" t="s">
        <v>347</v>
      </c>
      <c r="B93" s="152">
        <f t="shared" si="10"/>
        <v>0</v>
      </c>
      <c r="E93" s="131"/>
      <c r="H93" s="131"/>
      <c r="K93" s="131"/>
      <c r="N93" s="131"/>
    </row>
    <row r="94" spans="1:19">
      <c r="A94" s="153" t="s">
        <v>348</v>
      </c>
      <c r="B94" s="154">
        <f>SUM(B88:B93)</f>
        <v>0</v>
      </c>
      <c r="C94" s="118"/>
      <c r="D94" s="118"/>
      <c r="E94" s="154">
        <f>SUM(E88:E93)</f>
        <v>0</v>
      </c>
      <c r="F94" s="118"/>
      <c r="G94" s="118"/>
      <c r="H94" s="154">
        <f>SUM(H88:H93)</f>
        <v>0</v>
      </c>
      <c r="I94" s="118"/>
      <c r="J94" s="118"/>
      <c r="K94" s="154">
        <f>SUM(K88:K93)</f>
        <v>0</v>
      </c>
      <c r="M94" s="118"/>
      <c r="N94" s="154">
        <f>SUM(N88:N93)</f>
        <v>0</v>
      </c>
      <c r="O94" s="118"/>
    </row>
    <row r="95" spans="1:19" s="233" customFormat="1" ht="19">
      <c r="A95" s="192" t="s">
        <v>349</v>
      </c>
      <c r="B95" s="231">
        <f>SUM(B78,B86,B94)</f>
        <v>0</v>
      </c>
      <c r="C95" s="232">
        <f>IFERROR(B95/B$71, 0)</f>
        <v>0</v>
      </c>
      <c r="D95" s="190"/>
      <c r="E95" s="231">
        <f>SUM(E78,E86,E94)</f>
        <v>0</v>
      </c>
      <c r="F95" s="232">
        <f>IFERROR(E95/E$71, 0)</f>
        <v>0</v>
      </c>
      <c r="G95" s="190"/>
      <c r="H95" s="231">
        <f>SUM(H78,H86,H94)</f>
        <v>0</v>
      </c>
      <c r="I95" s="232">
        <f>IFERROR(H95/H$71, 0)</f>
        <v>0</v>
      </c>
      <c r="J95" s="190"/>
      <c r="K95" s="231">
        <f>SUM(K78,K86,K94)</f>
        <v>0</v>
      </c>
      <c r="L95" s="232">
        <f>IFERROR(K95/K$71, 0)</f>
        <v>0</v>
      </c>
      <c r="M95" s="190"/>
      <c r="N95" s="231">
        <f>SUM(N78,N86,N94)</f>
        <v>0</v>
      </c>
      <c r="O95" s="232">
        <f>IFERROR(N95/N$71, 0)</f>
        <v>0</v>
      </c>
      <c r="P95" s="190"/>
      <c r="Q95" s="190"/>
      <c r="R95" s="190"/>
      <c r="S95" s="190"/>
    </row>
  </sheetData>
  <sheetProtection sheet="1" insertColumns="0" insertRows="0"/>
  <mergeCells count="5">
    <mergeCell ref="P9:P10"/>
    <mergeCell ref="D9:D10"/>
    <mergeCell ref="G9:G10"/>
    <mergeCell ref="J9:J10"/>
    <mergeCell ref="M9:M10"/>
  </mergeCells>
  <pageMargins left="0.7" right="0.7" top="0.78740157499999996" bottom="0.78740157499999996" header="0.3" footer="0.3"/>
  <pageSetup paperSize="9" scale="55" fitToHeight="0" orientation="landscape" r:id="rId1"/>
  <headerFooter>
    <oddFooter>&amp;R&amp;"Calibri,Standard"&amp;K000000last amendment: 17.05.2023 / ds
printed: &amp;D</oddFooter>
  </headerFooter>
  <ignoredErrors>
    <ignoredError sqref="B76:B77 B84:B85 B92:B93 B72 B80:B82 B88:B90" unlockedFormula="1"/>
    <ignoredError sqref="B86"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P76"/>
  <sheetViews>
    <sheetView zoomScale="90" zoomScaleNormal="90" workbookViewId="0">
      <selection activeCell="I61" sqref="I61:M61"/>
    </sheetView>
  </sheetViews>
  <sheetFormatPr baseColWidth="10" defaultColWidth="10.83203125" defaultRowHeight="16"/>
  <cols>
    <col min="1" max="1" width="8.1640625" style="95" customWidth="1"/>
    <col min="2" max="2" width="21.6640625" style="95" customWidth="1"/>
    <col min="3" max="3" width="40.5" style="95" customWidth="1"/>
    <col min="4" max="4" width="12.83203125" style="95" customWidth="1"/>
    <col min="5" max="5" width="8.5" style="95" bestFit="1" customWidth="1"/>
    <col min="6" max="6" width="7.83203125" style="95" bestFit="1" customWidth="1"/>
    <col min="7" max="7" width="12" style="95" customWidth="1"/>
    <col min="8" max="12" width="15" style="95" customWidth="1"/>
    <col min="13" max="13" width="44" style="95" bestFit="1" customWidth="1"/>
    <col min="14" max="16384" width="10.83203125" style="95"/>
  </cols>
  <sheetData>
    <row r="1" spans="1:13">
      <c r="C1" s="235" t="s">
        <v>179</v>
      </c>
      <c r="D1" s="236">
        <f>IFERROR('DIZH Budget Calculation'!A4, "noch ausfüllen")</f>
        <v>0</v>
      </c>
      <c r="E1" s="237"/>
      <c r="F1" s="237"/>
      <c r="G1" s="237"/>
      <c r="H1" s="237"/>
      <c r="I1" s="98"/>
      <c r="J1" s="98"/>
      <c r="K1" s="98"/>
      <c r="L1" s="98"/>
    </row>
    <row r="2" spans="1:13">
      <c r="C2" s="235" t="s">
        <v>183</v>
      </c>
      <c r="D2" s="236">
        <f>IFERROR('DIZH Budget Calculation'!A5, "noch ausfüllen")</f>
        <v>0</v>
      </c>
      <c r="E2" s="237"/>
      <c r="F2" s="237"/>
      <c r="G2" s="237"/>
      <c r="H2" s="237"/>
      <c r="I2" s="98"/>
      <c r="J2" s="98"/>
      <c r="K2" s="98"/>
      <c r="L2" s="98"/>
    </row>
    <row r="3" spans="1:13">
      <c r="C3" s="235" t="s">
        <v>187</v>
      </c>
      <c r="D3" s="236">
        <f>IFERROR('DIZH Budget Calculation'!A6, "noch ausfüllen")</f>
        <v>0</v>
      </c>
      <c r="E3" s="237"/>
      <c r="F3" s="237"/>
      <c r="G3" s="237"/>
      <c r="H3" s="237"/>
      <c r="I3" s="98"/>
      <c r="J3" s="98"/>
      <c r="K3" s="98"/>
      <c r="L3" s="98"/>
    </row>
    <row r="4" spans="1:13">
      <c r="C4" s="235" t="s">
        <v>185</v>
      </c>
      <c r="D4" s="236">
        <v>36</v>
      </c>
      <c r="E4" s="237"/>
      <c r="F4" s="237"/>
      <c r="G4" s="237"/>
      <c r="H4" s="237"/>
      <c r="I4" s="98"/>
      <c r="J4" s="98"/>
      <c r="K4" s="98"/>
      <c r="L4" s="98"/>
    </row>
    <row r="6" spans="1:13" s="179" customFormat="1">
      <c r="A6" s="256" t="s">
        <v>350</v>
      </c>
      <c r="I6" s="351" t="s">
        <v>612</v>
      </c>
      <c r="J6" s="351"/>
      <c r="K6" s="351"/>
      <c r="L6" s="351"/>
      <c r="M6" s="351"/>
    </row>
    <row r="7" spans="1:13" s="179" customFormat="1">
      <c r="A7" s="256" t="s">
        <v>351</v>
      </c>
      <c r="I7" s="351"/>
      <c r="J7" s="351"/>
      <c r="K7" s="351"/>
      <c r="L7" s="351"/>
      <c r="M7" s="351"/>
    </row>
    <row r="8" spans="1:13" s="179" customFormat="1">
      <c r="A8" s="256" t="s">
        <v>352</v>
      </c>
    </row>
    <row r="9" spans="1:13" s="179" customFormat="1">
      <c r="A9" s="256" t="s">
        <v>353</v>
      </c>
    </row>
    <row r="10" spans="1:13">
      <c r="I10" s="352" t="s">
        <v>589</v>
      </c>
      <c r="J10" s="353"/>
      <c r="K10" s="353"/>
      <c r="L10" s="353"/>
      <c r="M10" s="353"/>
    </row>
    <row r="11" spans="1:13" s="259" customFormat="1" ht="33" customHeight="1">
      <c r="A11" s="257" t="s">
        <v>354</v>
      </c>
      <c r="B11" s="257" t="s">
        <v>355</v>
      </c>
      <c r="C11" s="257" t="s">
        <v>356</v>
      </c>
      <c r="D11" s="257" t="s">
        <v>357</v>
      </c>
      <c r="E11" s="258" t="s">
        <v>358</v>
      </c>
      <c r="F11" s="258" t="s">
        <v>359</v>
      </c>
      <c r="G11" s="258" t="s">
        <v>360</v>
      </c>
      <c r="H11" s="258" t="s">
        <v>361</v>
      </c>
      <c r="I11" s="336" t="s">
        <v>591</v>
      </c>
      <c r="J11" s="337" t="s">
        <v>592</v>
      </c>
      <c r="K11" s="337" t="s">
        <v>593</v>
      </c>
      <c r="L11" s="338" t="s">
        <v>594</v>
      </c>
    </row>
    <row r="12" spans="1:13" s="179" customFormat="1">
      <c r="A12" s="260" t="s">
        <v>303</v>
      </c>
      <c r="B12" s="260"/>
      <c r="C12" s="261"/>
      <c r="D12" s="260"/>
      <c r="E12" s="262"/>
      <c r="F12" s="260"/>
      <c r="G12" s="263">
        <f>IFERROR(VLOOKUP(C12,UZH_Personal_2024!A$4:L$12, 5,FALSE),)</f>
        <v>0</v>
      </c>
      <c r="H12" s="264">
        <f t="shared" ref="H12:H23" si="0">G12*E12*F12/12</f>
        <v>0</v>
      </c>
      <c r="I12" s="339"/>
      <c r="J12" s="339"/>
      <c r="K12" s="339"/>
      <c r="L12" s="340" t="str">
        <f>IF(SUM(I12:K12)=1,(I12*G12+J12*G12+K12*G12)*E12*F12/12, "error")</f>
        <v>error</v>
      </c>
      <c r="M12" s="234" t="s">
        <v>362</v>
      </c>
    </row>
    <row r="13" spans="1:13" s="179" customFormat="1">
      <c r="A13" s="260" t="s">
        <v>303</v>
      </c>
      <c r="B13" s="265"/>
      <c r="C13" s="261"/>
      <c r="D13" s="265"/>
      <c r="E13" s="262"/>
      <c r="F13" s="260"/>
      <c r="G13" s="263">
        <f>IFERROR(VLOOKUP(C13,UZH_Personal_2024!A$4:L$12, 5,FALSE),)</f>
        <v>0</v>
      </c>
      <c r="H13" s="264">
        <f t="shared" si="0"/>
        <v>0</v>
      </c>
      <c r="I13" s="114"/>
      <c r="J13" s="114"/>
      <c r="K13" s="114"/>
      <c r="L13" s="340" t="str">
        <f t="shared" ref="L13:L23" si="1">IF(SUM(I13:K13)=1,(I13*G13+J13*G13+K13*G13)*E13*F13/12, "error")</f>
        <v>error</v>
      </c>
      <c r="M13" s="234" t="s">
        <v>362</v>
      </c>
    </row>
    <row r="14" spans="1:13" s="179" customFormat="1">
      <c r="A14" s="260" t="s">
        <v>303</v>
      </c>
      <c r="B14" s="265"/>
      <c r="C14" s="261"/>
      <c r="D14" s="265"/>
      <c r="E14" s="262"/>
      <c r="F14" s="260"/>
      <c r="G14" s="263">
        <f>IFERROR(VLOOKUP(C14,UZH_Personal_2024!A$4:L$12, 5,FALSE),)</f>
        <v>0</v>
      </c>
      <c r="H14" s="264">
        <f t="shared" si="0"/>
        <v>0</v>
      </c>
      <c r="I14" s="114"/>
      <c r="J14" s="114"/>
      <c r="K14" s="114"/>
      <c r="L14" s="340" t="str">
        <f t="shared" si="1"/>
        <v>error</v>
      </c>
      <c r="M14" s="234" t="s">
        <v>362</v>
      </c>
    </row>
    <row r="15" spans="1:13" s="179" customFormat="1">
      <c r="A15" s="260" t="s">
        <v>303</v>
      </c>
      <c r="B15" s="265"/>
      <c r="C15" s="261"/>
      <c r="D15" s="265"/>
      <c r="E15" s="262"/>
      <c r="F15" s="260"/>
      <c r="G15" s="263">
        <f>IFERROR(VLOOKUP(C15,UZH_Personal_2024!A$4:L$12, 5,FALSE),)</f>
        <v>0</v>
      </c>
      <c r="H15" s="264">
        <f t="shared" si="0"/>
        <v>0</v>
      </c>
      <c r="I15" s="114"/>
      <c r="J15" s="114"/>
      <c r="K15" s="114"/>
      <c r="L15" s="340" t="str">
        <f t="shared" si="1"/>
        <v>error</v>
      </c>
      <c r="M15" s="234" t="s">
        <v>362</v>
      </c>
    </row>
    <row r="16" spans="1:13" s="179" customFormat="1">
      <c r="A16" s="260" t="s">
        <v>303</v>
      </c>
      <c r="B16" s="265"/>
      <c r="C16" s="261"/>
      <c r="D16" s="265"/>
      <c r="E16" s="262"/>
      <c r="F16" s="260"/>
      <c r="G16" s="263">
        <f>IFERROR(VLOOKUP(C16,UZH_Personal_2024!A$4:L$12, 5,FALSE),)</f>
        <v>0</v>
      </c>
      <c r="H16" s="264">
        <f t="shared" si="0"/>
        <v>0</v>
      </c>
      <c r="I16" s="114"/>
      <c r="J16" s="114"/>
      <c r="K16" s="114"/>
      <c r="L16" s="340" t="str">
        <f t="shared" si="1"/>
        <v>error</v>
      </c>
      <c r="M16" s="234" t="s">
        <v>362</v>
      </c>
    </row>
    <row r="17" spans="1:16" s="179" customFormat="1">
      <c r="A17" s="260" t="s">
        <v>303</v>
      </c>
      <c r="B17" s="265"/>
      <c r="C17" s="261"/>
      <c r="D17" s="265"/>
      <c r="E17" s="262"/>
      <c r="F17" s="260"/>
      <c r="G17" s="263">
        <f>IFERROR(VLOOKUP(C17,UZH_Personal_2024!A$4:L$12, 5,FALSE),)</f>
        <v>0</v>
      </c>
      <c r="H17" s="264">
        <f t="shared" si="0"/>
        <v>0</v>
      </c>
      <c r="I17" s="114"/>
      <c r="J17" s="114"/>
      <c r="K17" s="114"/>
      <c r="L17" s="340" t="str">
        <f t="shared" si="1"/>
        <v>error</v>
      </c>
      <c r="M17" s="234" t="s">
        <v>362</v>
      </c>
    </row>
    <row r="18" spans="1:16" s="179" customFormat="1">
      <c r="A18" s="260" t="s">
        <v>303</v>
      </c>
      <c r="B18" s="265"/>
      <c r="C18" s="261"/>
      <c r="D18" s="265"/>
      <c r="E18" s="262"/>
      <c r="F18" s="260"/>
      <c r="G18" s="266"/>
      <c r="H18" s="264">
        <f t="shared" si="0"/>
        <v>0</v>
      </c>
      <c r="I18" s="114"/>
      <c r="J18" s="114"/>
      <c r="K18" s="114"/>
      <c r="L18" s="340" t="str">
        <f t="shared" si="1"/>
        <v>error</v>
      </c>
      <c r="M18" s="234" t="s">
        <v>363</v>
      </c>
    </row>
    <row r="19" spans="1:16" s="179" customFormat="1">
      <c r="A19" s="260" t="s">
        <v>303</v>
      </c>
      <c r="B19" s="265"/>
      <c r="C19" s="261"/>
      <c r="D19" s="265"/>
      <c r="E19" s="262"/>
      <c r="F19" s="260"/>
      <c r="G19" s="266"/>
      <c r="H19" s="264">
        <f t="shared" ref="H19" si="2">G19*E19*F19/12</f>
        <v>0</v>
      </c>
      <c r="I19" s="114"/>
      <c r="J19" s="114"/>
      <c r="K19" s="114"/>
      <c r="L19" s="340" t="str">
        <f t="shared" si="1"/>
        <v>error</v>
      </c>
      <c r="M19" s="234" t="s">
        <v>363</v>
      </c>
    </row>
    <row r="20" spans="1:16" s="179" customFormat="1">
      <c r="A20" s="260" t="s">
        <v>303</v>
      </c>
      <c r="B20" s="265"/>
      <c r="C20" s="261"/>
      <c r="D20" s="265"/>
      <c r="E20" s="262"/>
      <c r="F20" s="260"/>
      <c r="G20" s="266"/>
      <c r="H20" s="264">
        <f t="shared" si="0"/>
        <v>0</v>
      </c>
      <c r="I20" s="114"/>
      <c r="J20" s="114"/>
      <c r="K20" s="114"/>
      <c r="L20" s="340" t="str">
        <f t="shared" si="1"/>
        <v>error</v>
      </c>
      <c r="M20" s="234" t="s">
        <v>363</v>
      </c>
    </row>
    <row r="21" spans="1:16" s="179" customFormat="1">
      <c r="A21" s="260" t="s">
        <v>303</v>
      </c>
      <c r="B21" s="265"/>
      <c r="C21" s="261"/>
      <c r="D21" s="265"/>
      <c r="E21" s="262"/>
      <c r="F21" s="260"/>
      <c r="G21" s="266"/>
      <c r="H21" s="264">
        <f t="shared" ref="H21" si="3">G21*E21*F21/12</f>
        <v>0</v>
      </c>
      <c r="I21" s="114"/>
      <c r="J21" s="114"/>
      <c r="K21" s="114"/>
      <c r="L21" s="340" t="str">
        <f t="shared" si="1"/>
        <v>error</v>
      </c>
      <c r="M21" s="234" t="s">
        <v>363</v>
      </c>
    </row>
    <row r="22" spans="1:16" s="179" customFormat="1">
      <c r="A22" s="260" t="s">
        <v>303</v>
      </c>
      <c r="B22" s="265"/>
      <c r="C22" s="261"/>
      <c r="D22" s="265"/>
      <c r="E22" s="262"/>
      <c r="F22" s="260"/>
      <c r="G22" s="266"/>
      <c r="H22" s="264">
        <f t="shared" si="0"/>
        <v>0</v>
      </c>
      <c r="I22" s="114"/>
      <c r="J22" s="114"/>
      <c r="K22" s="114"/>
      <c r="L22" s="340" t="str">
        <f t="shared" si="1"/>
        <v>error</v>
      </c>
      <c r="M22" s="234" t="s">
        <v>363</v>
      </c>
    </row>
    <row r="23" spans="1:16" s="179" customFormat="1">
      <c r="A23" s="260" t="s">
        <v>303</v>
      </c>
      <c r="B23" s="265"/>
      <c r="C23" s="261"/>
      <c r="D23" s="265"/>
      <c r="E23" s="262"/>
      <c r="F23" s="260"/>
      <c r="G23" s="266"/>
      <c r="H23" s="264">
        <f t="shared" si="0"/>
        <v>0</v>
      </c>
      <c r="I23" s="114"/>
      <c r="J23" s="114"/>
      <c r="K23" s="114"/>
      <c r="L23" s="340" t="str">
        <f t="shared" si="1"/>
        <v>error</v>
      </c>
      <c r="M23" s="234" t="s">
        <v>363</v>
      </c>
    </row>
    <row r="24" spans="1:16" s="179" customFormat="1" ht="11" customHeight="1">
      <c r="A24" s="267" t="s">
        <v>364</v>
      </c>
    </row>
    <row r="25" spans="1:16" s="191" customFormat="1" ht="19">
      <c r="A25" s="252" t="s">
        <v>365</v>
      </c>
      <c r="B25" s="253"/>
      <c r="C25" s="252"/>
      <c r="D25" s="253"/>
      <c r="E25" s="254"/>
      <c r="F25" s="252"/>
      <c r="G25" s="255"/>
      <c r="H25" s="255">
        <f>SUM(H12:H24)</f>
        <v>0</v>
      </c>
      <c r="I25" s="335"/>
      <c r="J25" s="335"/>
      <c r="K25" s="335"/>
      <c r="L25" s="335"/>
    </row>
    <row r="27" spans="1:16">
      <c r="I27" s="352" t="s">
        <v>590</v>
      </c>
      <c r="J27" s="353"/>
      <c r="K27" s="353"/>
      <c r="L27" s="353"/>
      <c r="M27" s="353"/>
      <c r="P27" s="95">
        <v>6</v>
      </c>
    </row>
    <row r="28" spans="1:16" s="259" customFormat="1" ht="33" customHeight="1">
      <c r="A28" s="257" t="s">
        <v>354</v>
      </c>
      <c r="B28" s="257" t="s">
        <v>355</v>
      </c>
      <c r="C28" s="257" t="s">
        <v>356</v>
      </c>
      <c r="D28" s="257" t="s">
        <v>357</v>
      </c>
      <c r="E28" s="347" t="s">
        <v>588</v>
      </c>
      <c r="F28" s="348"/>
      <c r="G28" s="258" t="s">
        <v>366</v>
      </c>
      <c r="H28" s="258" t="s">
        <v>361</v>
      </c>
      <c r="I28" s="336" t="s">
        <v>591</v>
      </c>
      <c r="J28" s="337" t="s">
        <v>592</v>
      </c>
      <c r="K28" s="337" t="s">
        <v>593</v>
      </c>
      <c r="L28" s="338" t="s">
        <v>594</v>
      </c>
    </row>
    <row r="29" spans="1:16" s="179" customFormat="1">
      <c r="A29" s="260" t="s">
        <v>296</v>
      </c>
      <c r="B29" s="260"/>
      <c r="C29" s="268"/>
      <c r="D29" s="260"/>
      <c r="E29" s="349"/>
      <c r="F29" s="350"/>
      <c r="G29" s="269">
        <f>IFERROR(VLOOKUP(C29,ZHAW_Personal!A$4:D$8, 2,FALSE),)</f>
        <v>0</v>
      </c>
      <c r="H29" s="264">
        <f>G29*E29</f>
        <v>0</v>
      </c>
      <c r="I29" s="341"/>
      <c r="J29" s="341"/>
      <c r="K29" s="341"/>
      <c r="L29" s="340">
        <f>IF(SUM(I29:K29)*G29=H29,H29,"error")</f>
        <v>0</v>
      </c>
      <c r="M29" s="234" t="s">
        <v>362</v>
      </c>
    </row>
    <row r="30" spans="1:16" s="179" customFormat="1">
      <c r="A30" s="260" t="s">
        <v>296</v>
      </c>
      <c r="B30" s="265"/>
      <c r="C30" s="268"/>
      <c r="D30" s="265"/>
      <c r="E30" s="349"/>
      <c r="F30" s="350"/>
      <c r="G30" s="269">
        <f>IFERROR(VLOOKUP(C30,ZHAW_Personal!A$4:D$8, 2,FALSE),)</f>
        <v>0</v>
      </c>
      <c r="H30" s="264">
        <f t="shared" ref="H30:H40" si="4">G30*E30</f>
        <v>0</v>
      </c>
      <c r="I30" s="342"/>
      <c r="J30" s="342"/>
      <c r="K30" s="342"/>
      <c r="L30" s="340">
        <f t="shared" ref="L30:L39" si="5">IF(SUM(I30:K30)*G30=H30,H30,"error")</f>
        <v>0</v>
      </c>
      <c r="M30" s="234" t="s">
        <v>362</v>
      </c>
    </row>
    <row r="31" spans="1:16" s="179" customFormat="1">
      <c r="A31" s="260" t="s">
        <v>296</v>
      </c>
      <c r="B31" s="265"/>
      <c r="C31" s="268"/>
      <c r="D31" s="265"/>
      <c r="E31" s="349"/>
      <c r="F31" s="350"/>
      <c r="G31" s="269">
        <f>IFERROR(VLOOKUP(C31,ZHAW_Personal!A$4:D$8, 2,FALSE),)</f>
        <v>0</v>
      </c>
      <c r="H31" s="264">
        <f t="shared" si="4"/>
        <v>0</v>
      </c>
      <c r="I31" s="342"/>
      <c r="J31" s="342"/>
      <c r="K31" s="342"/>
      <c r="L31" s="340">
        <f t="shared" si="5"/>
        <v>0</v>
      </c>
      <c r="M31" s="234" t="s">
        <v>362</v>
      </c>
    </row>
    <row r="32" spans="1:16" s="179" customFormat="1">
      <c r="A32" s="260" t="s">
        <v>296</v>
      </c>
      <c r="B32" s="265"/>
      <c r="C32" s="268"/>
      <c r="D32" s="265"/>
      <c r="E32" s="349"/>
      <c r="F32" s="350"/>
      <c r="G32" s="269">
        <f>IFERROR(VLOOKUP(C32,ZHAW_Personal!A$4:D$8, 2,FALSE),)</f>
        <v>0</v>
      </c>
      <c r="H32" s="264">
        <f t="shared" si="4"/>
        <v>0</v>
      </c>
      <c r="I32" s="342"/>
      <c r="J32" s="342"/>
      <c r="K32" s="342"/>
      <c r="L32" s="340">
        <f t="shared" si="5"/>
        <v>0</v>
      </c>
      <c r="M32" s="234" t="s">
        <v>362</v>
      </c>
    </row>
    <row r="33" spans="1:13" s="179" customFormat="1">
      <c r="A33" s="260" t="s">
        <v>296</v>
      </c>
      <c r="B33" s="265"/>
      <c r="C33" s="268"/>
      <c r="D33" s="265"/>
      <c r="E33" s="349"/>
      <c r="F33" s="350"/>
      <c r="G33" s="269">
        <f>IFERROR(VLOOKUP(C33,ZHAW_Personal!A$4:D$8, 2,FALSE),)</f>
        <v>0</v>
      </c>
      <c r="H33" s="264">
        <f t="shared" si="4"/>
        <v>0</v>
      </c>
      <c r="I33" s="342"/>
      <c r="J33" s="342"/>
      <c r="K33" s="342"/>
      <c r="L33" s="340">
        <f t="shared" si="5"/>
        <v>0</v>
      </c>
      <c r="M33" s="234" t="s">
        <v>362</v>
      </c>
    </row>
    <row r="34" spans="1:13" s="179" customFormat="1">
      <c r="A34" s="260" t="s">
        <v>296</v>
      </c>
      <c r="B34" s="265"/>
      <c r="C34" s="268"/>
      <c r="D34" s="265"/>
      <c r="E34" s="349"/>
      <c r="F34" s="350"/>
      <c r="G34" s="269">
        <f>IFERROR(VLOOKUP(C34,ZHAW_Personal!A$4:D$8, 2,FALSE),)</f>
        <v>0</v>
      </c>
      <c r="H34" s="264">
        <f t="shared" si="4"/>
        <v>0</v>
      </c>
      <c r="I34" s="342"/>
      <c r="J34" s="342"/>
      <c r="K34" s="342"/>
      <c r="L34" s="340">
        <f t="shared" si="5"/>
        <v>0</v>
      </c>
      <c r="M34" s="234" t="s">
        <v>362</v>
      </c>
    </row>
    <row r="35" spans="1:13" s="179" customFormat="1">
      <c r="A35" s="260" t="s">
        <v>296</v>
      </c>
      <c r="B35" s="265"/>
      <c r="C35" s="268"/>
      <c r="D35" s="265"/>
      <c r="E35" s="349"/>
      <c r="F35" s="350"/>
      <c r="G35" s="266"/>
      <c r="H35" s="264">
        <f t="shared" si="4"/>
        <v>0</v>
      </c>
      <c r="I35" s="342"/>
      <c r="J35" s="342"/>
      <c r="K35" s="342"/>
      <c r="L35" s="340">
        <f t="shared" si="5"/>
        <v>0</v>
      </c>
      <c r="M35" s="234" t="s">
        <v>363</v>
      </c>
    </row>
    <row r="36" spans="1:13" s="179" customFormat="1">
      <c r="A36" s="260" t="s">
        <v>296</v>
      </c>
      <c r="B36" s="265"/>
      <c r="C36" s="268"/>
      <c r="D36" s="265"/>
      <c r="E36" s="349"/>
      <c r="F36" s="350"/>
      <c r="G36" s="266"/>
      <c r="H36" s="264">
        <f t="shared" si="4"/>
        <v>0</v>
      </c>
      <c r="I36" s="342"/>
      <c r="J36" s="342"/>
      <c r="K36" s="342"/>
      <c r="L36" s="340">
        <f t="shared" si="5"/>
        <v>0</v>
      </c>
      <c r="M36" s="234" t="s">
        <v>363</v>
      </c>
    </row>
    <row r="37" spans="1:13" s="179" customFormat="1">
      <c r="A37" s="260" t="s">
        <v>296</v>
      </c>
      <c r="B37" s="265"/>
      <c r="C37" s="268"/>
      <c r="D37" s="265"/>
      <c r="E37" s="349"/>
      <c r="F37" s="350"/>
      <c r="G37" s="266"/>
      <c r="H37" s="264">
        <f t="shared" si="4"/>
        <v>0</v>
      </c>
      <c r="I37" s="342"/>
      <c r="J37" s="342"/>
      <c r="K37" s="342"/>
      <c r="L37" s="340">
        <f t="shared" si="5"/>
        <v>0</v>
      </c>
      <c r="M37" s="234" t="s">
        <v>363</v>
      </c>
    </row>
    <row r="38" spans="1:13" s="179" customFormat="1">
      <c r="A38" s="260" t="s">
        <v>296</v>
      </c>
      <c r="B38" s="265"/>
      <c r="C38" s="268"/>
      <c r="D38" s="265"/>
      <c r="E38" s="349"/>
      <c r="F38" s="350"/>
      <c r="G38" s="266"/>
      <c r="H38" s="264">
        <f t="shared" si="4"/>
        <v>0</v>
      </c>
      <c r="I38" s="342"/>
      <c r="J38" s="342"/>
      <c r="K38" s="342"/>
      <c r="L38" s="340">
        <f t="shared" si="5"/>
        <v>0</v>
      </c>
      <c r="M38" s="234" t="s">
        <v>363</v>
      </c>
    </row>
    <row r="39" spans="1:13" s="179" customFormat="1">
      <c r="A39" s="260" t="s">
        <v>296</v>
      </c>
      <c r="B39" s="265"/>
      <c r="C39" s="268"/>
      <c r="D39" s="265"/>
      <c r="E39" s="349"/>
      <c r="F39" s="350"/>
      <c r="G39" s="266"/>
      <c r="H39" s="264">
        <f t="shared" si="4"/>
        <v>0</v>
      </c>
      <c r="I39" s="342"/>
      <c r="J39" s="342"/>
      <c r="K39" s="342"/>
      <c r="L39" s="340">
        <f t="shared" si="5"/>
        <v>0</v>
      </c>
      <c r="M39" s="234" t="s">
        <v>363</v>
      </c>
    </row>
    <row r="40" spans="1:13" s="179" customFormat="1">
      <c r="A40" s="260" t="s">
        <v>296</v>
      </c>
      <c r="B40" s="265"/>
      <c r="C40" s="268"/>
      <c r="D40" s="265"/>
      <c r="E40" s="349"/>
      <c r="F40" s="350"/>
      <c r="G40" s="266"/>
      <c r="H40" s="264">
        <f t="shared" si="4"/>
        <v>0</v>
      </c>
      <c r="I40" s="342"/>
      <c r="J40" s="342"/>
      <c r="K40" s="342"/>
      <c r="L40" s="340">
        <f>IF(SUM(I40:K40)*G40=H40,H40,"error")</f>
        <v>0</v>
      </c>
      <c r="M40" s="234" t="s">
        <v>363</v>
      </c>
    </row>
    <row r="41" spans="1:13" s="179" customFormat="1" ht="11" customHeight="1">
      <c r="A41" s="267" t="s">
        <v>367</v>
      </c>
      <c r="I41" s="95"/>
      <c r="J41" s="95"/>
      <c r="K41" s="95"/>
      <c r="L41" s="95"/>
    </row>
    <row r="42" spans="1:13" s="191" customFormat="1" ht="19">
      <c r="A42" s="252" t="s">
        <v>368</v>
      </c>
      <c r="B42" s="253"/>
      <c r="C42" s="252"/>
      <c r="D42" s="253"/>
      <c r="E42" s="254"/>
      <c r="F42" s="252"/>
      <c r="G42" s="255"/>
      <c r="H42" s="255">
        <f>SUM(H29:H41)</f>
        <v>0</v>
      </c>
      <c r="I42" s="335"/>
      <c r="J42" s="335"/>
      <c r="K42" s="335"/>
      <c r="L42" s="335"/>
    </row>
    <row r="44" spans="1:13">
      <c r="I44" s="352" t="s">
        <v>589</v>
      </c>
      <c r="J44" s="353"/>
      <c r="K44" s="353"/>
      <c r="L44" s="353"/>
      <c r="M44" s="353"/>
    </row>
    <row r="45" spans="1:13" s="259" customFormat="1" ht="33" customHeight="1">
      <c r="A45" s="257" t="s">
        <v>354</v>
      </c>
      <c r="B45" s="257" t="s">
        <v>355</v>
      </c>
      <c r="C45" s="257" t="s">
        <v>356</v>
      </c>
      <c r="D45" s="257" t="s">
        <v>357</v>
      </c>
      <c r="E45" s="258" t="s">
        <v>358</v>
      </c>
      <c r="F45" s="258" t="s">
        <v>359</v>
      </c>
      <c r="G45" s="258" t="s">
        <v>360</v>
      </c>
      <c r="H45" s="258" t="s">
        <v>361</v>
      </c>
      <c r="I45" s="336" t="s">
        <v>591</v>
      </c>
      <c r="J45" s="337" t="s">
        <v>592</v>
      </c>
      <c r="K45" s="337" t="s">
        <v>593</v>
      </c>
      <c r="L45" s="338" t="s">
        <v>594</v>
      </c>
    </row>
    <row r="46" spans="1:13" s="179" customFormat="1">
      <c r="A46" s="260" t="s">
        <v>297</v>
      </c>
      <c r="B46" s="260"/>
      <c r="C46" s="268"/>
      <c r="D46" s="260"/>
      <c r="E46" s="262"/>
      <c r="F46" s="260"/>
      <c r="G46" s="263">
        <f>IFERROR(VLOOKUP(C46,ZHDK_Personal_2024!A$4:F$18, 4,FALSE),)</f>
        <v>0</v>
      </c>
      <c r="H46" s="264">
        <f t="shared" ref="H46:H57" si="6">G46*E46*F46/12</f>
        <v>0</v>
      </c>
      <c r="I46" s="339"/>
      <c r="J46" s="339"/>
      <c r="K46" s="339"/>
      <c r="L46" s="340" t="str">
        <f>IF(SUM(I46:K46)=1,(I46*G46+J46*G46+K46*G46)*E46*F46/12, "error")</f>
        <v>error</v>
      </c>
      <c r="M46" s="234" t="s">
        <v>362</v>
      </c>
    </row>
    <row r="47" spans="1:13" s="179" customFormat="1">
      <c r="A47" s="260" t="s">
        <v>297</v>
      </c>
      <c r="B47" s="265"/>
      <c r="C47" s="268"/>
      <c r="D47" s="265"/>
      <c r="E47" s="262"/>
      <c r="F47" s="260"/>
      <c r="G47" s="263">
        <f>IFERROR(VLOOKUP(C47,ZHDK_Personal_2024!A$4:F$18, 4,FALSE),)</f>
        <v>0</v>
      </c>
      <c r="H47" s="264">
        <f t="shared" si="6"/>
        <v>0</v>
      </c>
      <c r="I47" s="114"/>
      <c r="J47" s="114"/>
      <c r="K47" s="114"/>
      <c r="L47" s="340" t="str">
        <f t="shared" ref="L47:L57" si="7">IF(SUM(I47:K47)=1,(I47*G47+J47*G47+K47*G47)*E47*F47/12, "error")</f>
        <v>error</v>
      </c>
      <c r="M47" s="234" t="s">
        <v>362</v>
      </c>
    </row>
    <row r="48" spans="1:13" s="179" customFormat="1">
      <c r="A48" s="260" t="s">
        <v>297</v>
      </c>
      <c r="B48" s="265"/>
      <c r="C48" s="268"/>
      <c r="D48" s="265"/>
      <c r="E48" s="262"/>
      <c r="F48" s="260"/>
      <c r="G48" s="263">
        <f>IFERROR(VLOOKUP(C48,ZHDK_Personal_2024!A$4:F$18, 4,FALSE),)</f>
        <v>0</v>
      </c>
      <c r="H48" s="264">
        <f t="shared" si="6"/>
        <v>0</v>
      </c>
      <c r="I48" s="114"/>
      <c r="J48" s="114"/>
      <c r="K48" s="114"/>
      <c r="L48" s="340" t="str">
        <f t="shared" si="7"/>
        <v>error</v>
      </c>
      <c r="M48" s="234" t="s">
        <v>362</v>
      </c>
    </row>
    <row r="49" spans="1:13" s="179" customFormat="1">
      <c r="A49" s="260" t="s">
        <v>297</v>
      </c>
      <c r="B49" s="265"/>
      <c r="C49" s="268"/>
      <c r="D49" s="265"/>
      <c r="E49" s="262"/>
      <c r="F49" s="260"/>
      <c r="G49" s="263">
        <f>IFERROR(VLOOKUP(C49,ZHDK_Personal_2024!A$4:F$18, 4,FALSE),)</f>
        <v>0</v>
      </c>
      <c r="H49" s="264">
        <f t="shared" si="6"/>
        <v>0</v>
      </c>
      <c r="I49" s="114"/>
      <c r="J49" s="114"/>
      <c r="K49" s="114"/>
      <c r="L49" s="340" t="str">
        <f t="shared" si="7"/>
        <v>error</v>
      </c>
      <c r="M49" s="234" t="s">
        <v>362</v>
      </c>
    </row>
    <row r="50" spans="1:13" s="179" customFormat="1">
      <c r="A50" s="260" t="s">
        <v>297</v>
      </c>
      <c r="B50" s="265"/>
      <c r="C50" s="268"/>
      <c r="D50" s="265"/>
      <c r="E50" s="262"/>
      <c r="F50" s="260"/>
      <c r="G50" s="263">
        <f>IFERROR(VLOOKUP(C50,ZHDK_Personal_2024!A$4:F$18, 4,FALSE),)</f>
        <v>0</v>
      </c>
      <c r="H50" s="264">
        <f t="shared" si="6"/>
        <v>0</v>
      </c>
      <c r="I50" s="114"/>
      <c r="J50" s="114"/>
      <c r="K50" s="114"/>
      <c r="L50" s="340" t="str">
        <f t="shared" si="7"/>
        <v>error</v>
      </c>
      <c r="M50" s="234" t="s">
        <v>362</v>
      </c>
    </row>
    <row r="51" spans="1:13" s="179" customFormat="1">
      <c r="A51" s="260" t="s">
        <v>297</v>
      </c>
      <c r="B51" s="265"/>
      <c r="C51" s="268"/>
      <c r="D51" s="265"/>
      <c r="E51" s="262"/>
      <c r="F51" s="260"/>
      <c r="G51" s="263">
        <f>IFERROR(VLOOKUP(C51,ZHDK_Personal_2024!A$4:F$18, 4,FALSE),)</f>
        <v>0</v>
      </c>
      <c r="H51" s="264">
        <f t="shared" si="6"/>
        <v>0</v>
      </c>
      <c r="I51" s="114"/>
      <c r="J51" s="114"/>
      <c r="K51" s="114"/>
      <c r="L51" s="340" t="str">
        <f t="shared" si="7"/>
        <v>error</v>
      </c>
      <c r="M51" s="234" t="s">
        <v>362</v>
      </c>
    </row>
    <row r="52" spans="1:13" s="179" customFormat="1">
      <c r="A52" s="260" t="s">
        <v>297</v>
      </c>
      <c r="B52" s="265"/>
      <c r="C52" s="268"/>
      <c r="D52" s="265"/>
      <c r="E52" s="262"/>
      <c r="F52" s="260"/>
      <c r="G52" s="266"/>
      <c r="H52" s="264">
        <f t="shared" ref="H52" si="8">G52*E52*F52/12</f>
        <v>0</v>
      </c>
      <c r="I52" s="114"/>
      <c r="J52" s="114"/>
      <c r="K52" s="114"/>
      <c r="L52" s="340" t="str">
        <f t="shared" si="7"/>
        <v>error</v>
      </c>
      <c r="M52" s="234" t="s">
        <v>363</v>
      </c>
    </row>
    <row r="53" spans="1:13" s="179" customFormat="1">
      <c r="A53" s="260" t="s">
        <v>297</v>
      </c>
      <c r="B53" s="265"/>
      <c r="C53" s="268"/>
      <c r="D53" s="265"/>
      <c r="E53" s="262"/>
      <c r="F53" s="260"/>
      <c r="G53" s="266"/>
      <c r="H53" s="264">
        <f t="shared" si="6"/>
        <v>0</v>
      </c>
      <c r="I53" s="114"/>
      <c r="J53" s="114"/>
      <c r="K53" s="114"/>
      <c r="L53" s="340" t="str">
        <f t="shared" si="7"/>
        <v>error</v>
      </c>
      <c r="M53" s="234" t="s">
        <v>363</v>
      </c>
    </row>
    <row r="54" spans="1:13" s="179" customFormat="1">
      <c r="A54" s="260" t="s">
        <v>297</v>
      </c>
      <c r="B54" s="265"/>
      <c r="C54" s="268"/>
      <c r="D54" s="265"/>
      <c r="E54" s="262"/>
      <c r="F54" s="260"/>
      <c r="G54" s="266"/>
      <c r="H54" s="264">
        <f t="shared" ref="H54" si="9">G54*E54*F54/12</f>
        <v>0</v>
      </c>
      <c r="I54" s="114"/>
      <c r="J54" s="114"/>
      <c r="K54" s="114"/>
      <c r="L54" s="340" t="str">
        <f t="shared" si="7"/>
        <v>error</v>
      </c>
      <c r="M54" s="234" t="s">
        <v>363</v>
      </c>
    </row>
    <row r="55" spans="1:13" s="179" customFormat="1">
      <c r="A55" s="260" t="s">
        <v>297</v>
      </c>
      <c r="B55" s="265"/>
      <c r="C55" s="268"/>
      <c r="D55" s="265"/>
      <c r="E55" s="262"/>
      <c r="F55" s="260"/>
      <c r="G55" s="266"/>
      <c r="H55" s="264">
        <f t="shared" si="6"/>
        <v>0</v>
      </c>
      <c r="I55" s="114"/>
      <c r="J55" s="114"/>
      <c r="K55" s="114"/>
      <c r="L55" s="340" t="str">
        <f t="shared" si="7"/>
        <v>error</v>
      </c>
      <c r="M55" s="234" t="s">
        <v>363</v>
      </c>
    </row>
    <row r="56" spans="1:13" s="179" customFormat="1">
      <c r="A56" s="260" t="s">
        <v>297</v>
      </c>
      <c r="B56" s="265"/>
      <c r="C56" s="268"/>
      <c r="D56" s="265"/>
      <c r="E56" s="262"/>
      <c r="F56" s="260"/>
      <c r="G56" s="266"/>
      <c r="H56" s="264">
        <f t="shared" si="6"/>
        <v>0</v>
      </c>
      <c r="I56" s="114"/>
      <c r="J56" s="114"/>
      <c r="K56" s="114"/>
      <c r="L56" s="340" t="str">
        <f t="shared" si="7"/>
        <v>error</v>
      </c>
      <c r="M56" s="234" t="s">
        <v>363</v>
      </c>
    </row>
    <row r="57" spans="1:13" s="179" customFormat="1">
      <c r="A57" s="260" t="s">
        <v>297</v>
      </c>
      <c r="B57" s="265"/>
      <c r="C57" s="268"/>
      <c r="D57" s="265"/>
      <c r="E57" s="262"/>
      <c r="F57" s="260"/>
      <c r="G57" s="266"/>
      <c r="H57" s="264">
        <f t="shared" si="6"/>
        <v>0</v>
      </c>
      <c r="I57" s="114"/>
      <c r="J57" s="114"/>
      <c r="K57" s="114"/>
      <c r="L57" s="340" t="str">
        <f t="shared" si="7"/>
        <v>error</v>
      </c>
      <c r="M57" s="234" t="s">
        <v>363</v>
      </c>
    </row>
    <row r="58" spans="1:13" s="179" customFormat="1" ht="11" customHeight="1">
      <c r="A58" s="267" t="s">
        <v>369</v>
      </c>
      <c r="I58" s="95"/>
      <c r="J58" s="95"/>
      <c r="K58" s="95"/>
      <c r="L58" s="95"/>
    </row>
    <row r="59" spans="1:13" s="191" customFormat="1" ht="19">
      <c r="A59" s="252" t="s">
        <v>370</v>
      </c>
      <c r="B59" s="253"/>
      <c r="C59" s="252"/>
      <c r="D59" s="253"/>
      <c r="E59" s="254"/>
      <c r="F59" s="252"/>
      <c r="G59" s="255"/>
      <c r="H59" s="255">
        <f>SUM(H46:H58)</f>
        <v>0</v>
      </c>
      <c r="I59" s="335"/>
      <c r="J59" s="335"/>
      <c r="K59" s="335"/>
      <c r="L59" s="335"/>
    </row>
    <row r="61" spans="1:13">
      <c r="I61" s="352" t="s">
        <v>589</v>
      </c>
      <c r="J61" s="353"/>
      <c r="K61" s="353"/>
      <c r="L61" s="353"/>
      <c r="M61" s="353"/>
    </row>
    <row r="62" spans="1:13" s="111" customFormat="1" ht="33" customHeight="1">
      <c r="A62" s="109" t="s">
        <v>354</v>
      </c>
      <c r="B62" s="109" t="s">
        <v>355</v>
      </c>
      <c r="C62" s="109" t="s">
        <v>356</v>
      </c>
      <c r="D62" s="109" t="s">
        <v>357</v>
      </c>
      <c r="E62" s="110" t="s">
        <v>358</v>
      </c>
      <c r="F62" s="110" t="s">
        <v>359</v>
      </c>
      <c r="G62" s="110" t="s">
        <v>360</v>
      </c>
      <c r="H62" s="110" t="s">
        <v>361</v>
      </c>
      <c r="I62" s="336" t="s">
        <v>591</v>
      </c>
      <c r="J62" s="337" t="s">
        <v>592</v>
      </c>
      <c r="K62" s="337" t="s">
        <v>593</v>
      </c>
      <c r="L62" s="338" t="s">
        <v>594</v>
      </c>
    </row>
    <row r="63" spans="1:13">
      <c r="A63" s="112" t="s">
        <v>304</v>
      </c>
      <c r="B63" s="112"/>
      <c r="C63" s="113"/>
      <c r="D63" s="112"/>
      <c r="E63" s="114"/>
      <c r="F63" s="112"/>
      <c r="G63" s="115">
        <f>IFERROR(VLOOKUP(C63,PHZH_Personal_2023!A$6:D$11, 4,FALSE),)</f>
        <v>0</v>
      </c>
      <c r="H63" s="116">
        <f t="shared" ref="H63:H74" si="10">G63*E63*F63/12</f>
        <v>0</v>
      </c>
      <c r="I63" s="339"/>
      <c r="J63" s="339"/>
      <c r="K63" s="339"/>
      <c r="L63" s="340" t="str">
        <f>IF(SUM(I63:K63)=1,(I63*G63+J63*G63+K63*G63)*E63*F63/12, "error")</f>
        <v>error</v>
      </c>
      <c r="M63" s="118" t="s">
        <v>362</v>
      </c>
    </row>
    <row r="64" spans="1:13">
      <c r="A64" s="112" t="s">
        <v>304</v>
      </c>
      <c r="B64" s="117"/>
      <c r="C64" s="113"/>
      <c r="D64" s="117"/>
      <c r="E64" s="114"/>
      <c r="F64" s="112"/>
      <c r="G64" s="115">
        <f>IFERROR(VLOOKUP(C64,PHZH_Personal_2023!A$6:D$11, 4,FALSE),)</f>
        <v>0</v>
      </c>
      <c r="H64" s="116">
        <f t="shared" si="10"/>
        <v>0</v>
      </c>
      <c r="I64" s="114"/>
      <c r="J64" s="114"/>
      <c r="K64" s="114"/>
      <c r="L64" s="340" t="str">
        <f t="shared" ref="L64:L74" si="11">IF(SUM(I64:K64)=1,(I64*G64+J64*G64+K64*G64)*E64*F64/12, "error")</f>
        <v>error</v>
      </c>
      <c r="M64" s="118" t="s">
        <v>362</v>
      </c>
    </row>
    <row r="65" spans="1:13">
      <c r="A65" s="112" t="s">
        <v>304</v>
      </c>
      <c r="B65" s="117"/>
      <c r="C65" s="113"/>
      <c r="D65" s="117"/>
      <c r="E65" s="114"/>
      <c r="F65" s="112"/>
      <c r="G65" s="115">
        <f>IFERROR(VLOOKUP(C65,PHZH_Personal_2023!A$6:D$11, 4,FALSE),)</f>
        <v>0</v>
      </c>
      <c r="H65" s="116">
        <f t="shared" si="10"/>
        <v>0</v>
      </c>
      <c r="I65" s="114"/>
      <c r="J65" s="114"/>
      <c r="K65" s="114"/>
      <c r="L65" s="340" t="str">
        <f t="shared" si="11"/>
        <v>error</v>
      </c>
      <c r="M65" s="118" t="s">
        <v>362</v>
      </c>
    </row>
    <row r="66" spans="1:13">
      <c r="A66" s="112" t="s">
        <v>304</v>
      </c>
      <c r="B66" s="117"/>
      <c r="C66" s="113"/>
      <c r="D66" s="117"/>
      <c r="E66" s="114"/>
      <c r="F66" s="112"/>
      <c r="G66" s="115">
        <f>IFERROR(VLOOKUP(C66,PHZH_Personal_2023!A$6:D$11, 4,FALSE),)</f>
        <v>0</v>
      </c>
      <c r="H66" s="116">
        <f t="shared" si="10"/>
        <v>0</v>
      </c>
      <c r="I66" s="114"/>
      <c r="J66" s="114"/>
      <c r="K66" s="114"/>
      <c r="L66" s="340" t="str">
        <f t="shared" si="11"/>
        <v>error</v>
      </c>
      <c r="M66" s="118" t="s">
        <v>362</v>
      </c>
    </row>
    <row r="67" spans="1:13">
      <c r="A67" s="112" t="s">
        <v>304</v>
      </c>
      <c r="B67" s="117"/>
      <c r="C67" s="113"/>
      <c r="D67" s="117"/>
      <c r="E67" s="114"/>
      <c r="F67" s="112"/>
      <c r="G67" s="115">
        <f>IFERROR(VLOOKUP(C67,PHZH_Personal_2023!A$6:D$11, 4,FALSE),)</f>
        <v>0</v>
      </c>
      <c r="H67" s="116">
        <f t="shared" si="10"/>
        <v>0</v>
      </c>
      <c r="I67" s="114"/>
      <c r="J67" s="114"/>
      <c r="K67" s="114"/>
      <c r="L67" s="340" t="str">
        <f t="shared" si="11"/>
        <v>error</v>
      </c>
      <c r="M67" s="118" t="s">
        <v>362</v>
      </c>
    </row>
    <row r="68" spans="1:13">
      <c r="A68" s="112" t="s">
        <v>304</v>
      </c>
      <c r="B68" s="117"/>
      <c r="C68" s="113"/>
      <c r="D68" s="117"/>
      <c r="E68" s="114"/>
      <c r="F68" s="112"/>
      <c r="G68" s="115">
        <f>IFERROR(VLOOKUP(C68,PHZH_Personal_2023!A$6:D$11, 4,FALSE),)</f>
        <v>0</v>
      </c>
      <c r="H68" s="116">
        <f t="shared" ref="H68" si="12">G68*E68*F68/12</f>
        <v>0</v>
      </c>
      <c r="I68" s="114"/>
      <c r="J68" s="114"/>
      <c r="K68" s="114"/>
      <c r="L68" s="340" t="str">
        <f t="shared" si="11"/>
        <v>error</v>
      </c>
      <c r="M68" s="118" t="s">
        <v>362</v>
      </c>
    </row>
    <row r="69" spans="1:13">
      <c r="A69" s="112" t="s">
        <v>304</v>
      </c>
      <c r="B69" s="117"/>
      <c r="C69" s="113"/>
      <c r="D69" s="117"/>
      <c r="E69" s="114"/>
      <c r="F69" s="112"/>
      <c r="G69" s="126"/>
      <c r="H69" s="116">
        <f t="shared" si="10"/>
        <v>0</v>
      </c>
      <c r="I69" s="114"/>
      <c r="J69" s="114"/>
      <c r="K69" s="114"/>
      <c r="L69" s="340" t="str">
        <f t="shared" si="11"/>
        <v>error</v>
      </c>
      <c r="M69" s="118" t="s">
        <v>363</v>
      </c>
    </row>
    <row r="70" spans="1:13">
      <c r="A70" s="112" t="s">
        <v>304</v>
      </c>
      <c r="B70" s="117"/>
      <c r="C70" s="113"/>
      <c r="D70" s="117"/>
      <c r="E70" s="114"/>
      <c r="F70" s="112"/>
      <c r="G70" s="126"/>
      <c r="H70" s="116">
        <f t="shared" ref="H70" si="13">G70*E70*F70/12</f>
        <v>0</v>
      </c>
      <c r="I70" s="114"/>
      <c r="J70" s="114"/>
      <c r="K70" s="114"/>
      <c r="L70" s="340" t="str">
        <f t="shared" si="11"/>
        <v>error</v>
      </c>
      <c r="M70" s="118" t="s">
        <v>363</v>
      </c>
    </row>
    <row r="71" spans="1:13">
      <c r="A71" s="112" t="s">
        <v>304</v>
      </c>
      <c r="B71" s="117"/>
      <c r="C71" s="113"/>
      <c r="D71" s="117"/>
      <c r="E71" s="114"/>
      <c r="F71" s="112"/>
      <c r="G71" s="126"/>
      <c r="H71" s="116">
        <f t="shared" si="10"/>
        <v>0</v>
      </c>
      <c r="I71" s="114"/>
      <c r="J71" s="114"/>
      <c r="K71" s="114"/>
      <c r="L71" s="340" t="str">
        <f t="shared" si="11"/>
        <v>error</v>
      </c>
      <c r="M71" s="118" t="s">
        <v>363</v>
      </c>
    </row>
    <row r="72" spans="1:13">
      <c r="A72" s="112" t="s">
        <v>304</v>
      </c>
      <c r="B72" s="117"/>
      <c r="C72" s="113"/>
      <c r="D72" s="117"/>
      <c r="E72" s="114"/>
      <c r="F72" s="112"/>
      <c r="G72" s="126"/>
      <c r="H72" s="116">
        <f t="shared" si="10"/>
        <v>0</v>
      </c>
      <c r="I72" s="114"/>
      <c r="J72" s="114"/>
      <c r="K72" s="114"/>
      <c r="L72" s="340" t="str">
        <f t="shared" si="11"/>
        <v>error</v>
      </c>
      <c r="M72" s="118" t="s">
        <v>363</v>
      </c>
    </row>
    <row r="73" spans="1:13">
      <c r="A73" s="112" t="s">
        <v>304</v>
      </c>
      <c r="B73" s="117"/>
      <c r="C73" s="113"/>
      <c r="D73" s="117"/>
      <c r="E73" s="114"/>
      <c r="F73" s="112"/>
      <c r="G73" s="126"/>
      <c r="H73" s="116">
        <f t="shared" si="10"/>
        <v>0</v>
      </c>
      <c r="I73" s="114"/>
      <c r="J73" s="114"/>
      <c r="K73" s="114"/>
      <c r="L73" s="340" t="str">
        <f t="shared" si="11"/>
        <v>error</v>
      </c>
      <c r="M73" s="118" t="s">
        <v>363</v>
      </c>
    </row>
    <row r="74" spans="1:13">
      <c r="A74" s="112" t="s">
        <v>304</v>
      </c>
      <c r="B74" s="117"/>
      <c r="C74" s="113"/>
      <c r="D74" s="117"/>
      <c r="E74" s="114"/>
      <c r="F74" s="112"/>
      <c r="G74" s="126"/>
      <c r="H74" s="116">
        <f t="shared" si="10"/>
        <v>0</v>
      </c>
      <c r="I74" s="114"/>
      <c r="J74" s="114"/>
      <c r="K74" s="114"/>
      <c r="L74" s="340" t="str">
        <f t="shared" si="11"/>
        <v>error</v>
      </c>
      <c r="M74" s="118" t="s">
        <v>363</v>
      </c>
    </row>
    <row r="75" spans="1:13" ht="11" customHeight="1">
      <c r="A75" s="267" t="s">
        <v>371</v>
      </c>
    </row>
    <row r="76" spans="1:13" s="191" customFormat="1" ht="19">
      <c r="A76" s="252" t="s">
        <v>372</v>
      </c>
      <c r="B76" s="253"/>
      <c r="C76" s="252"/>
      <c r="D76" s="253"/>
      <c r="E76" s="254"/>
      <c r="F76" s="252"/>
      <c r="G76" s="255"/>
      <c r="H76" s="255">
        <f>SUM(H63:H75)</f>
        <v>0</v>
      </c>
      <c r="I76" s="335"/>
      <c r="J76" s="335"/>
      <c r="K76" s="335"/>
      <c r="L76" s="335"/>
    </row>
  </sheetData>
  <sheetProtection sheet="1" objects="1" scenarios="1"/>
  <mergeCells count="18">
    <mergeCell ref="I6:M7"/>
    <mergeCell ref="I44:M44"/>
    <mergeCell ref="I27:M27"/>
    <mergeCell ref="I10:M10"/>
    <mergeCell ref="I61:M61"/>
    <mergeCell ref="E38:F38"/>
    <mergeCell ref="E39:F39"/>
    <mergeCell ref="E40:F40"/>
    <mergeCell ref="E33:F33"/>
    <mergeCell ref="E34:F34"/>
    <mergeCell ref="E35:F35"/>
    <mergeCell ref="E36:F36"/>
    <mergeCell ref="E37:F37"/>
    <mergeCell ref="E28:F28"/>
    <mergeCell ref="E29:F29"/>
    <mergeCell ref="E30:F30"/>
    <mergeCell ref="E31:F31"/>
    <mergeCell ref="E32:F32"/>
  </mergeCells>
  <hyperlinks>
    <hyperlink ref="A9" location="'Personnel Costs'!A76" display="Calculation scheme PHZH" xr:uid="{8439509F-5114-4F4A-891C-287A1E1A76F9}"/>
    <hyperlink ref="A6" location="'Personnel Costs'!A25" display="Calculation scheme UZH" xr:uid="{5E5611FF-3F26-A341-97C4-40F2E2B57923}"/>
    <hyperlink ref="A7" location="'Personnel Costs'!A42" display="Calculation scheme ZHAW" xr:uid="{6DB74A47-5FA7-F045-A694-B99E35FA3FF5}"/>
    <hyperlink ref="A8" location="'Personnel Costs'!A59" display="Calculation scheme ZHdK" xr:uid="{11F7A300-C9C1-D147-B7EC-64BB1716ADAF}"/>
  </hyperlinks>
  <pageMargins left="0.7" right="0.7" top="0.78740157499999996" bottom="0.78740157499999996" header="0.3" footer="0.3"/>
  <pageSetup paperSize="9" scale="72" fitToHeight="0" orientation="landscape" horizontalDpi="0" verticalDpi="0"/>
  <headerFooter>
    <oddHeader>&amp;C&amp;"Helvetica Fett,Fett"&amp;16&amp;K000000Personnel costs</oddHeader>
    <oddFooter>&amp;C&amp;"Calibri,Standard"&amp;K000000&amp;P / &amp;N&amp;R&amp;"Calibri,Standard"&amp;K000000last amendment: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E1660230-C9C3-3043-A8E8-2CE7943DFEE7}">
          <x14:formula1>
            <xm:f>UZH_Personal_2024!$A$4:$A$12</xm:f>
          </x14:formula1>
          <xm:sqref>C12:C17</xm:sqref>
        </x14:dataValidation>
        <x14:dataValidation type="list" allowBlank="1" showInputMessage="1" xr:uid="{9E5D273B-34DB-804D-8BA0-B3A3BA32AD5A}">
          <x14:formula1>
            <xm:f>ZHAW_Personal!$A$4:$A$8</xm:f>
          </x14:formula1>
          <xm:sqref>C29:C34</xm:sqref>
        </x14:dataValidation>
        <x14:dataValidation type="list" allowBlank="1" showInputMessage="1" showErrorMessage="1" xr:uid="{14CAAE24-41E2-684E-AA22-540D57E92455}">
          <x14:formula1>
            <xm:f>ZHDK_Personal!$A$4:$A$13</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73FDC3C2-D1D8-411F-8D4A-EE8B49040F96}">
          <x14:formula1>
            <xm:f>ZHDK_Personal_2024!$A$6:$A$18</xm:f>
          </x14:formula1>
          <xm:sqref>C46:C51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88428-F248-4160-B63B-A18290487251}">
  <sheetPr>
    <tabColor theme="9" tint="0.79998168889431442"/>
    <pageSetUpPr fitToPage="1"/>
  </sheetPr>
  <dimension ref="A1:I47"/>
  <sheetViews>
    <sheetView zoomScale="160" zoomScaleNormal="160" workbookViewId="0">
      <selection activeCell="A7" sqref="A7:A18"/>
    </sheetView>
  </sheetViews>
  <sheetFormatPr baseColWidth="10" defaultColWidth="10.83203125" defaultRowHeight="13"/>
  <cols>
    <col min="1" max="1" width="36.83203125" style="7" bestFit="1" customWidth="1"/>
    <col min="2" max="2" width="21" style="7" bestFit="1" customWidth="1"/>
    <col min="3" max="3" width="20.1640625" style="7" customWidth="1"/>
    <col min="4" max="4" width="16.6640625" style="7" bestFit="1" customWidth="1"/>
    <col min="5" max="5" width="18.1640625" style="7" bestFit="1" customWidth="1"/>
    <col min="6" max="6" width="15.1640625" style="7" bestFit="1" customWidth="1"/>
    <col min="7" max="7" width="17.5" style="7" bestFit="1" customWidth="1"/>
    <col min="8" max="8" width="12.6640625" style="7" bestFit="1" customWidth="1"/>
    <col min="9" max="9" width="13.5" style="7" bestFit="1" customWidth="1"/>
    <col min="10" max="16384" width="10.83203125" style="7"/>
  </cols>
  <sheetData>
    <row r="1" spans="1:9" ht="26">
      <c r="A1" s="354" t="s">
        <v>598</v>
      </c>
      <c r="B1" s="354"/>
      <c r="C1" s="354"/>
      <c r="D1" s="354"/>
      <c r="E1" s="354"/>
      <c r="F1" s="354"/>
    </row>
    <row r="3" spans="1:9" ht="15">
      <c r="A3" s="11" t="s">
        <v>374</v>
      </c>
      <c r="B3" s="12" t="s">
        <v>389</v>
      </c>
      <c r="C3" s="12" t="s">
        <v>390</v>
      </c>
      <c r="D3" s="12" t="s">
        <v>391</v>
      </c>
      <c r="E3" s="12" t="s">
        <v>392</v>
      </c>
      <c r="F3" s="12" t="s">
        <v>393</v>
      </c>
    </row>
    <row r="4" spans="1:9" ht="15">
      <c r="A4" s="13"/>
      <c r="B4" s="14" t="s">
        <v>394</v>
      </c>
      <c r="C4" s="14" t="s">
        <v>395</v>
      </c>
      <c r="D4" s="14"/>
      <c r="E4" s="14"/>
    </row>
    <row r="5" spans="1:9" ht="15">
      <c r="A5" s="15"/>
      <c r="B5" s="16" t="s">
        <v>396</v>
      </c>
      <c r="C5" s="16" t="s">
        <v>397</v>
      </c>
      <c r="D5" s="16" t="s">
        <v>397</v>
      </c>
      <c r="E5" s="16" t="s">
        <v>397</v>
      </c>
      <c r="F5" s="16" t="s">
        <v>397</v>
      </c>
    </row>
    <row r="6" spans="1:9">
      <c r="A6" s="17"/>
      <c r="B6" s="18"/>
      <c r="C6" s="19"/>
      <c r="D6" s="20"/>
      <c r="E6" s="21"/>
      <c r="F6" s="22"/>
    </row>
    <row r="7" spans="1:9">
      <c r="A7" s="17" t="s">
        <v>603</v>
      </c>
      <c r="B7" s="18">
        <v>130</v>
      </c>
      <c r="C7" s="19">
        <v>1722</v>
      </c>
      <c r="D7" s="20">
        <f>+B7*C7</f>
        <v>223860</v>
      </c>
      <c r="E7" s="21">
        <f>+D7/12</f>
        <v>18655</v>
      </c>
      <c r="F7" s="22">
        <f>+B7*8.4</f>
        <v>1092</v>
      </c>
      <c r="I7" s="271"/>
    </row>
    <row r="8" spans="1:9">
      <c r="A8" s="17" t="s">
        <v>604</v>
      </c>
      <c r="B8" s="18">
        <v>120</v>
      </c>
      <c r="C8" s="19">
        <v>1722</v>
      </c>
      <c r="D8" s="20">
        <f t="shared" ref="D8:D13" si="0">+B8*C8</f>
        <v>206640</v>
      </c>
      <c r="E8" s="21">
        <f t="shared" ref="E8:E18" si="1">+D8/12</f>
        <v>17220</v>
      </c>
      <c r="F8" s="22">
        <f t="shared" ref="F8:F18" si="2">+B8*8.4</f>
        <v>1008</v>
      </c>
      <c r="I8" s="271"/>
    </row>
    <row r="9" spans="1:9">
      <c r="A9" s="17" t="s">
        <v>605</v>
      </c>
      <c r="B9" s="18">
        <v>115</v>
      </c>
      <c r="C9" s="19">
        <v>1722</v>
      </c>
      <c r="D9" s="20">
        <f t="shared" si="0"/>
        <v>198030</v>
      </c>
      <c r="E9" s="21">
        <f t="shared" si="1"/>
        <v>16502.5</v>
      </c>
      <c r="F9" s="22">
        <f t="shared" si="2"/>
        <v>966</v>
      </c>
      <c r="I9" s="271"/>
    </row>
    <row r="10" spans="1:9">
      <c r="A10" s="17" t="s">
        <v>606</v>
      </c>
      <c r="B10" s="18">
        <v>120</v>
      </c>
      <c r="C10" s="19">
        <v>1722</v>
      </c>
      <c r="D10" s="20">
        <f t="shared" si="0"/>
        <v>206640</v>
      </c>
      <c r="E10" s="21">
        <f t="shared" si="1"/>
        <v>17220</v>
      </c>
      <c r="F10" s="22">
        <f t="shared" si="2"/>
        <v>1008</v>
      </c>
      <c r="I10" s="271"/>
    </row>
    <row r="11" spans="1:9">
      <c r="A11" s="17" t="s">
        <v>607</v>
      </c>
      <c r="B11" s="18">
        <v>100</v>
      </c>
      <c r="C11" s="19">
        <v>1722</v>
      </c>
      <c r="D11" s="20">
        <f t="shared" si="0"/>
        <v>172200</v>
      </c>
      <c r="E11" s="21">
        <f t="shared" si="1"/>
        <v>14350</v>
      </c>
      <c r="F11" s="22">
        <f t="shared" si="2"/>
        <v>840</v>
      </c>
      <c r="I11" s="271"/>
    </row>
    <row r="12" spans="1:9">
      <c r="A12" s="17" t="s">
        <v>608</v>
      </c>
      <c r="B12" s="18">
        <v>80</v>
      </c>
      <c r="C12" s="19">
        <v>1722</v>
      </c>
      <c r="D12" s="20">
        <f t="shared" si="0"/>
        <v>137760</v>
      </c>
      <c r="E12" s="21">
        <f t="shared" si="1"/>
        <v>11480</v>
      </c>
      <c r="F12" s="22">
        <f t="shared" si="2"/>
        <v>672</v>
      </c>
      <c r="I12" s="271"/>
    </row>
    <row r="13" spans="1:9">
      <c r="A13" s="17" t="s">
        <v>609</v>
      </c>
      <c r="B13" s="18">
        <v>65</v>
      </c>
      <c r="C13" s="19">
        <v>1879</v>
      </c>
      <c r="D13" s="20">
        <f t="shared" si="0"/>
        <v>122135</v>
      </c>
      <c r="E13" s="21">
        <f t="shared" si="1"/>
        <v>10177.916666666666</v>
      </c>
      <c r="F13" s="22">
        <f t="shared" si="2"/>
        <v>546</v>
      </c>
      <c r="H13" s="20"/>
      <c r="I13" s="271"/>
    </row>
    <row r="14" spans="1:9">
      <c r="A14" s="17" t="s">
        <v>599</v>
      </c>
      <c r="B14" s="18">
        <v>115</v>
      </c>
      <c r="C14" s="19">
        <v>1879</v>
      </c>
      <c r="D14" s="20">
        <f>+B14*C14</f>
        <v>216085</v>
      </c>
      <c r="E14" s="21">
        <f t="shared" si="1"/>
        <v>18007.083333333332</v>
      </c>
      <c r="F14" s="22">
        <f t="shared" si="2"/>
        <v>966</v>
      </c>
      <c r="H14" s="20"/>
      <c r="I14" s="271"/>
    </row>
    <row r="15" spans="1:9">
      <c r="A15" s="17" t="s">
        <v>600</v>
      </c>
      <c r="B15" s="18">
        <v>85</v>
      </c>
      <c r="C15" s="19">
        <v>1879</v>
      </c>
      <c r="D15" s="20">
        <f>+B15*C15</f>
        <v>159715</v>
      </c>
      <c r="E15" s="21">
        <f t="shared" si="1"/>
        <v>13309.583333333334</v>
      </c>
      <c r="F15" s="22">
        <f t="shared" si="2"/>
        <v>714</v>
      </c>
      <c r="H15" s="20"/>
      <c r="I15" s="271"/>
    </row>
    <row r="16" spans="1:9">
      <c r="A16" s="17" t="s">
        <v>601</v>
      </c>
      <c r="B16" s="18">
        <v>70</v>
      </c>
      <c r="C16" s="19">
        <v>1879</v>
      </c>
      <c r="D16" s="20">
        <f t="shared" ref="D16:D18" si="3">+B16*C16</f>
        <v>131530</v>
      </c>
      <c r="E16" s="21">
        <f t="shared" si="1"/>
        <v>10960.833333333334</v>
      </c>
      <c r="F16" s="22">
        <f t="shared" si="2"/>
        <v>588</v>
      </c>
      <c r="H16" s="20"/>
      <c r="I16" s="271"/>
    </row>
    <row r="17" spans="1:9">
      <c r="A17" s="17" t="s">
        <v>602</v>
      </c>
      <c r="B17" s="18">
        <v>45</v>
      </c>
      <c r="C17" s="19">
        <v>1879</v>
      </c>
      <c r="D17" s="20">
        <f t="shared" si="3"/>
        <v>84555</v>
      </c>
      <c r="E17" s="21">
        <f t="shared" si="1"/>
        <v>7046.25</v>
      </c>
      <c r="F17" s="22">
        <f t="shared" si="2"/>
        <v>378</v>
      </c>
      <c r="H17" s="20"/>
      <c r="I17" s="271"/>
    </row>
    <row r="18" spans="1:9">
      <c r="A18" s="23" t="s">
        <v>610</v>
      </c>
      <c r="B18" s="24">
        <v>20</v>
      </c>
      <c r="C18" s="25">
        <v>1879</v>
      </c>
      <c r="D18" s="26">
        <f t="shared" si="3"/>
        <v>37580</v>
      </c>
      <c r="E18" s="27">
        <f t="shared" si="1"/>
        <v>3131.6666666666665</v>
      </c>
      <c r="F18" s="28">
        <f t="shared" si="2"/>
        <v>168</v>
      </c>
      <c r="H18" s="20"/>
      <c r="I18" s="271"/>
    </row>
    <row r="19" spans="1:9">
      <c r="F19" s="22"/>
      <c r="G19" s="22"/>
    </row>
    <row r="20" spans="1:9">
      <c r="A20" s="29" t="s">
        <v>403</v>
      </c>
      <c r="B20" s="30"/>
      <c r="C20" s="30" t="s">
        <v>404</v>
      </c>
      <c r="D20" s="31"/>
      <c r="E20" s="8"/>
      <c r="F20" s="8"/>
      <c r="G20" s="32"/>
    </row>
    <row r="21" spans="1:9">
      <c r="A21" s="33"/>
      <c r="B21" s="34"/>
      <c r="C21" s="34" t="s">
        <v>405</v>
      </c>
      <c r="D21" s="35"/>
      <c r="G21" s="36"/>
    </row>
    <row r="22" spans="1:9">
      <c r="A22" s="37"/>
      <c r="B22" s="38"/>
      <c r="C22" s="38" t="s">
        <v>406</v>
      </c>
      <c r="D22" s="39"/>
      <c r="E22" s="40"/>
      <c r="F22" s="40"/>
      <c r="G22" s="41"/>
    </row>
    <row r="23" spans="1:9">
      <c r="A23" s="42"/>
      <c r="B23" s="42"/>
      <c r="C23" s="35"/>
      <c r="D23" s="35"/>
    </row>
    <row r="24" spans="1:9">
      <c r="A24" s="29" t="s">
        <v>407</v>
      </c>
      <c r="B24" s="30"/>
      <c r="C24" s="30" t="s">
        <v>408</v>
      </c>
      <c r="D24" s="31"/>
      <c r="E24" s="8"/>
      <c r="F24" s="8"/>
      <c r="G24" s="32"/>
    </row>
    <row r="25" spans="1:9">
      <c r="A25" s="33"/>
      <c r="B25" s="34"/>
      <c r="C25" s="34" t="s">
        <v>409</v>
      </c>
      <c r="D25" s="35"/>
      <c r="G25" s="36"/>
    </row>
    <row r="26" spans="1:9">
      <c r="A26" s="33"/>
      <c r="B26" s="34"/>
      <c r="C26" s="34" t="s">
        <v>410</v>
      </c>
      <c r="D26" s="35"/>
      <c r="G26" s="36"/>
    </row>
    <row r="27" spans="1:9">
      <c r="A27" s="33"/>
      <c r="B27" s="34"/>
      <c r="C27" s="34" t="s">
        <v>411</v>
      </c>
      <c r="D27" s="35"/>
      <c r="G27" s="36"/>
    </row>
    <row r="28" spans="1:9">
      <c r="A28" s="37"/>
      <c r="B28" s="38"/>
      <c r="C28" s="38" t="s">
        <v>412</v>
      </c>
      <c r="D28" s="39"/>
      <c r="E28" s="40"/>
      <c r="F28" s="40"/>
      <c r="G28" s="41"/>
    </row>
    <row r="29" spans="1:9">
      <c r="A29" s="42"/>
      <c r="B29" s="42"/>
      <c r="C29" s="35"/>
      <c r="D29" s="35"/>
    </row>
    <row r="30" spans="1:9">
      <c r="A30" s="43" t="s">
        <v>413</v>
      </c>
      <c r="B30" s="44"/>
      <c r="C30" s="44" t="s">
        <v>414</v>
      </c>
      <c r="D30" s="45"/>
      <c r="E30" s="9"/>
      <c r="F30" s="9"/>
      <c r="G30" s="46"/>
    </row>
    <row r="32" spans="1:9">
      <c r="A32" s="10" t="s">
        <v>415</v>
      </c>
    </row>
    <row r="33" spans="1:1">
      <c r="A33" s="7" t="s">
        <v>416</v>
      </c>
    </row>
    <row r="34" spans="1:1">
      <c r="A34" s="7" t="s">
        <v>417</v>
      </c>
    </row>
    <row r="35" spans="1:1">
      <c r="A35" s="7" t="s">
        <v>418</v>
      </c>
    </row>
    <row r="36" spans="1:1">
      <c r="A36" s="7" t="s">
        <v>419</v>
      </c>
    </row>
    <row r="40" spans="1:1">
      <c r="A40" s="10" t="s">
        <v>420</v>
      </c>
    </row>
    <row r="41" spans="1:1">
      <c r="A41" s="7">
        <v>1</v>
      </c>
    </row>
    <row r="42" spans="1:1">
      <c r="A42" s="7">
        <v>1.5</v>
      </c>
    </row>
    <row r="43" spans="1:1">
      <c r="A43" s="7">
        <v>1.8</v>
      </c>
    </row>
    <row r="44" spans="1:1">
      <c r="A44" s="7">
        <v>2</v>
      </c>
    </row>
    <row r="45" spans="1:1">
      <c r="A45" s="7">
        <v>2.1</v>
      </c>
    </row>
    <row r="46" spans="1:1">
      <c r="A46" s="7">
        <v>2.2000000000000002</v>
      </c>
    </row>
    <row r="47" spans="1:1">
      <c r="A47" s="7">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411C-EBB6-5B49-A8BC-4335F5DA5ABF}">
  <sheetPr>
    <tabColor theme="9" tint="0.79998168889431442"/>
  </sheetPr>
  <dimension ref="A1:F19"/>
  <sheetViews>
    <sheetView zoomScale="150" zoomScaleNormal="150" workbookViewId="0">
      <selection activeCell="E11" sqref="E11"/>
    </sheetView>
  </sheetViews>
  <sheetFormatPr baseColWidth="10" defaultColWidth="10.83203125" defaultRowHeight="13"/>
  <cols>
    <col min="1" max="1" width="49.5" style="7" bestFit="1" customWidth="1"/>
    <col min="2" max="2" width="8.5" style="7" bestFit="1" customWidth="1"/>
    <col min="3" max="3" width="12.5" style="7" bestFit="1" customWidth="1"/>
    <col min="4" max="4" width="7" style="7" customWidth="1"/>
    <col min="5" max="5" width="16.83203125" style="7" bestFit="1" customWidth="1"/>
    <col min="6" max="6" width="47" style="7" bestFit="1" customWidth="1"/>
    <col min="7" max="16384" width="10.83203125" style="7"/>
  </cols>
  <sheetData>
    <row r="1" spans="1:6" s="133" customFormat="1" ht="26">
      <c r="A1" s="238" t="s">
        <v>373</v>
      </c>
      <c r="B1" s="238"/>
      <c r="C1" s="238"/>
      <c r="D1" s="238"/>
      <c r="E1" s="238"/>
      <c r="F1" s="238"/>
    </row>
    <row r="2" spans="1:6" ht="15">
      <c r="A2" s="13"/>
      <c r="B2" s="13"/>
      <c r="C2" s="136"/>
      <c r="D2" s="14"/>
      <c r="E2" s="14"/>
    </row>
    <row r="3" spans="1:6" s="243" customFormat="1" ht="16">
      <c r="A3" s="239" t="s">
        <v>374</v>
      </c>
      <c r="B3" s="240" t="s">
        <v>375</v>
      </c>
      <c r="C3" s="241" t="s">
        <v>376</v>
      </c>
      <c r="D3" s="240" t="s">
        <v>377</v>
      </c>
      <c r="E3" s="242" t="s">
        <v>378</v>
      </c>
    </row>
    <row r="4" spans="1:6" s="247" customFormat="1">
      <c r="A4" s="244"/>
      <c r="B4" s="244"/>
      <c r="C4" s="244"/>
      <c r="D4" s="245"/>
      <c r="E4" s="246"/>
    </row>
    <row r="5" spans="1:6" s="247" customFormat="1">
      <c r="A5" s="244" t="s">
        <v>379</v>
      </c>
      <c r="B5" s="248">
        <v>1</v>
      </c>
      <c r="C5" s="249">
        <v>64266</v>
      </c>
      <c r="D5" s="248">
        <v>0.14000000000000001</v>
      </c>
      <c r="E5" s="246">
        <f t="shared" ref="E5:E11" si="0">+C5/B5*(100%+D5)</f>
        <v>73263.240000000005</v>
      </c>
      <c r="F5" s="244"/>
    </row>
    <row r="6" spans="1:6" s="247" customFormat="1">
      <c r="A6" s="244" t="s">
        <v>380</v>
      </c>
      <c r="B6" s="248">
        <v>1</v>
      </c>
      <c r="C6" s="249">
        <v>74427</v>
      </c>
      <c r="D6" s="248">
        <v>0.14000000000000001</v>
      </c>
      <c r="E6" s="246">
        <f t="shared" si="0"/>
        <v>84846.780000000013</v>
      </c>
      <c r="F6" s="244"/>
    </row>
    <row r="7" spans="1:6" s="247" customFormat="1">
      <c r="A7" s="244" t="s">
        <v>381</v>
      </c>
      <c r="B7" s="248">
        <v>0.6</v>
      </c>
      <c r="C7" s="249">
        <v>48686.400000000001</v>
      </c>
      <c r="D7" s="250">
        <v>0.14499999999999999</v>
      </c>
      <c r="E7" s="246">
        <f t="shared" si="0"/>
        <v>92909.88</v>
      </c>
      <c r="F7" s="244"/>
    </row>
    <row r="8" spans="1:6" s="247" customFormat="1">
      <c r="A8" s="244" t="s">
        <v>382</v>
      </c>
      <c r="B8" s="248">
        <v>0.6</v>
      </c>
      <c r="C8" s="249">
        <v>50238.9</v>
      </c>
      <c r="D8" s="250">
        <v>0.14499999999999999</v>
      </c>
      <c r="E8" s="246">
        <f t="shared" si="0"/>
        <v>95872.567500000005</v>
      </c>
      <c r="F8" s="244"/>
    </row>
    <row r="9" spans="1:6" s="247" customFormat="1">
      <c r="A9" s="244" t="s">
        <v>383</v>
      </c>
      <c r="B9" s="248">
        <v>0.6</v>
      </c>
      <c r="C9" s="249">
        <v>51791.4</v>
      </c>
      <c r="D9" s="250">
        <v>0.14499999999999999</v>
      </c>
      <c r="E9" s="246">
        <f t="shared" si="0"/>
        <v>98835.255000000005</v>
      </c>
      <c r="F9" s="244"/>
    </row>
    <row r="10" spans="1:6" s="247" customFormat="1">
      <c r="A10" s="244" t="s">
        <v>384</v>
      </c>
      <c r="B10" s="248">
        <v>1</v>
      </c>
      <c r="C10" s="249">
        <v>94064</v>
      </c>
      <c r="D10" s="248">
        <v>0.15</v>
      </c>
      <c r="E10" s="246">
        <f t="shared" si="0"/>
        <v>108173.59999999999</v>
      </c>
      <c r="F10" s="244"/>
    </row>
    <row r="11" spans="1:6" s="247" customFormat="1">
      <c r="A11" s="244" t="s">
        <v>385</v>
      </c>
      <c r="B11" s="248">
        <v>1</v>
      </c>
      <c r="C11" s="249">
        <v>100240</v>
      </c>
      <c r="D11" s="248">
        <v>0.15</v>
      </c>
      <c r="E11" s="246">
        <f t="shared" si="0"/>
        <v>115275.99999999999</v>
      </c>
      <c r="F11" s="244"/>
    </row>
    <row r="12" spans="1:6">
      <c r="A12" s="17"/>
      <c r="B12" s="17"/>
      <c r="C12" s="17"/>
      <c r="D12" s="251"/>
      <c r="E12" s="20"/>
    </row>
    <row r="13" spans="1:6">
      <c r="A13" s="17"/>
      <c r="B13" s="17"/>
      <c r="C13" s="17"/>
      <c r="D13" s="251"/>
      <c r="E13" s="20"/>
    </row>
    <row r="14" spans="1:6">
      <c r="A14" s="17"/>
      <c r="B14" s="17"/>
      <c r="C14" s="17"/>
      <c r="D14" s="251"/>
      <c r="E14" s="20"/>
    </row>
    <row r="15" spans="1:6">
      <c r="A15" s="17"/>
      <c r="B15" s="17"/>
      <c r="C15" s="17"/>
      <c r="D15" s="251"/>
      <c r="E15" s="20"/>
    </row>
    <row r="16" spans="1:6">
      <c r="A16" s="17"/>
      <c r="B16" s="17"/>
      <c r="C16" s="17"/>
      <c r="D16" s="251"/>
      <c r="E16" s="20"/>
    </row>
    <row r="17" spans="1:6">
      <c r="A17" s="23"/>
      <c r="B17" s="23"/>
      <c r="C17" s="23"/>
      <c r="D17" s="251"/>
      <c r="E17" s="26"/>
    </row>
    <row r="18" spans="1:6" s="133" customFormat="1" ht="16">
      <c r="C18" s="132"/>
      <c r="F18" s="176"/>
    </row>
    <row r="19" spans="1:6" s="133" customFormat="1" ht="16">
      <c r="C19" s="132"/>
    </row>
  </sheetData>
  <pageMargins left="0.7" right="0.7" top="0.78740157499999996" bottom="0.78740157499999996"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FDA56-2A7A-774A-AF81-367CFA7330C9}">
  <sheetPr>
    <tabColor theme="9" tint="0.79998168889431442"/>
  </sheetPr>
  <dimension ref="A1:G20"/>
  <sheetViews>
    <sheetView zoomScale="200" zoomScaleNormal="200" workbookViewId="0">
      <selection activeCell="C7" sqref="C7:C9"/>
    </sheetView>
  </sheetViews>
  <sheetFormatPr baseColWidth="10" defaultColWidth="10.83203125" defaultRowHeight="13"/>
  <cols>
    <col min="1" max="1" width="49.5" style="7" bestFit="1" customWidth="1"/>
    <col min="2" max="2" width="8.5" style="7" bestFit="1" customWidth="1"/>
    <col min="3" max="3" width="12.5" style="7" bestFit="1" customWidth="1"/>
    <col min="4" max="4" width="7" style="7" customWidth="1"/>
    <col min="5" max="5" width="16.83203125" style="7" bestFit="1" customWidth="1"/>
    <col min="6" max="6" width="3.83203125" style="7" customWidth="1"/>
    <col min="7" max="7" width="47" style="7" bestFit="1" customWidth="1"/>
    <col min="8" max="16384" width="10.83203125" style="7"/>
  </cols>
  <sheetData>
    <row r="1" spans="1:7" s="133" customFormat="1" ht="26">
      <c r="A1" s="238" t="s">
        <v>386</v>
      </c>
      <c r="B1" s="238"/>
      <c r="C1" s="238"/>
      <c r="D1" s="238"/>
      <c r="E1" s="238"/>
      <c r="F1" s="238"/>
      <c r="G1" s="238"/>
    </row>
    <row r="2" spans="1:7" ht="15">
      <c r="A2" s="13"/>
      <c r="B2" s="13"/>
      <c r="C2" s="136"/>
      <c r="D2" s="14"/>
      <c r="E2" s="14"/>
      <c r="F2" s="14"/>
    </row>
    <row r="3" spans="1:7" s="243" customFormat="1" ht="16">
      <c r="A3" s="239" t="s">
        <v>374</v>
      </c>
      <c r="B3" s="240" t="s">
        <v>375</v>
      </c>
      <c r="C3" s="241" t="s">
        <v>376</v>
      </c>
      <c r="D3" s="240" t="s">
        <v>377</v>
      </c>
      <c r="E3" s="242" t="s">
        <v>378</v>
      </c>
      <c r="F3" s="321"/>
    </row>
    <row r="4" spans="1:7" s="247" customFormat="1">
      <c r="A4" s="244"/>
      <c r="B4" s="244"/>
      <c r="C4" s="244"/>
      <c r="D4" s="245"/>
      <c r="E4" s="246"/>
      <c r="F4" s="245"/>
    </row>
    <row r="5" spans="1:7" s="247" customFormat="1">
      <c r="A5" s="244" t="s">
        <v>554</v>
      </c>
      <c r="B5" s="248">
        <v>1</v>
      </c>
      <c r="C5" s="334">
        <v>65294</v>
      </c>
      <c r="D5" s="248">
        <v>0.14000000000000001</v>
      </c>
      <c r="E5" s="246">
        <f t="shared" ref="E5:E12" si="0">+C5/B5*(100%+D5)</f>
        <v>74435.16</v>
      </c>
      <c r="F5" s="244"/>
      <c r="G5" s="244"/>
    </row>
    <row r="6" spans="1:7" s="247" customFormat="1">
      <c r="A6" s="244" t="s">
        <v>555</v>
      </c>
      <c r="B6" s="248">
        <v>1</v>
      </c>
      <c r="C6" s="334">
        <v>75618</v>
      </c>
      <c r="D6" s="248">
        <v>0.14000000000000001</v>
      </c>
      <c r="E6" s="246">
        <f t="shared" si="0"/>
        <v>86204.52</v>
      </c>
      <c r="F6" s="244"/>
      <c r="G6" s="244"/>
    </row>
    <row r="7" spans="1:7" s="247" customFormat="1">
      <c r="A7" s="244" t="s">
        <v>556</v>
      </c>
      <c r="B7" s="248">
        <v>0.8</v>
      </c>
      <c r="C7" s="334">
        <v>49854.85</v>
      </c>
      <c r="D7" s="250">
        <v>0.14499999999999999</v>
      </c>
      <c r="E7" s="246">
        <f t="shared" si="0"/>
        <v>71354.754062499997</v>
      </c>
      <c r="F7" s="244"/>
      <c r="G7" s="244" t="s">
        <v>387</v>
      </c>
    </row>
    <row r="8" spans="1:7" s="247" customFormat="1">
      <c r="A8" s="244" t="s">
        <v>559</v>
      </c>
      <c r="B8" s="248">
        <v>0.8</v>
      </c>
      <c r="C8" s="334">
        <v>51444.65</v>
      </c>
      <c r="D8" s="250">
        <v>0.14499999999999999</v>
      </c>
      <c r="E8" s="246">
        <f t="shared" si="0"/>
        <v>73630.155312500006</v>
      </c>
      <c r="F8" s="244"/>
      <c r="G8" s="244" t="s">
        <v>387</v>
      </c>
    </row>
    <row r="9" spans="1:7" s="247" customFormat="1">
      <c r="A9" s="244" t="s">
        <v>560</v>
      </c>
      <c r="B9" s="248">
        <v>0.8</v>
      </c>
      <c r="C9" s="334">
        <v>53034.400000000001</v>
      </c>
      <c r="D9" s="250">
        <v>0.14499999999999999</v>
      </c>
      <c r="E9" s="246">
        <f t="shared" si="0"/>
        <v>75905.485000000001</v>
      </c>
      <c r="F9" s="244"/>
      <c r="G9" s="244" t="s">
        <v>387</v>
      </c>
    </row>
    <row r="10" spans="1:7" s="247" customFormat="1">
      <c r="A10" s="244" t="s">
        <v>557</v>
      </c>
      <c r="B10" s="248">
        <v>1</v>
      </c>
      <c r="C10" s="334">
        <v>95569</v>
      </c>
      <c r="D10" s="248">
        <v>0.15</v>
      </c>
      <c r="E10" s="246">
        <f t="shared" si="0"/>
        <v>109904.34999999999</v>
      </c>
      <c r="F10" s="244"/>
      <c r="G10" s="244"/>
    </row>
    <row r="11" spans="1:7" s="247" customFormat="1">
      <c r="A11" s="244" t="s">
        <v>558</v>
      </c>
      <c r="B11" s="248">
        <v>1</v>
      </c>
      <c r="C11" s="334">
        <v>95569</v>
      </c>
      <c r="D11" s="248">
        <v>0.15</v>
      </c>
      <c r="E11" s="246">
        <f t="shared" si="0"/>
        <v>109904.34999999999</v>
      </c>
      <c r="F11" s="244"/>
      <c r="G11" s="244"/>
    </row>
    <row r="12" spans="1:7" s="247" customFormat="1">
      <c r="A12" s="244" t="s">
        <v>385</v>
      </c>
      <c r="B12" s="248">
        <v>1</v>
      </c>
      <c r="C12" s="334">
        <v>101844</v>
      </c>
      <c r="D12" s="248">
        <v>0.16</v>
      </c>
      <c r="E12" s="246">
        <f t="shared" si="0"/>
        <v>118139.04</v>
      </c>
      <c r="F12" s="244"/>
      <c r="G12" s="244"/>
    </row>
    <row r="13" spans="1:7">
      <c r="A13" s="17"/>
      <c r="B13" s="17"/>
      <c r="C13" s="17"/>
      <c r="D13" s="251"/>
      <c r="E13" s="20"/>
      <c r="F13" s="251"/>
    </row>
    <row r="14" spans="1:7">
      <c r="A14" s="17"/>
      <c r="B14" s="17"/>
      <c r="C14" s="17"/>
      <c r="D14" s="251"/>
      <c r="E14" s="20"/>
      <c r="F14" s="251"/>
    </row>
    <row r="15" spans="1:7">
      <c r="A15" s="17"/>
      <c r="B15" s="17"/>
      <c r="C15" s="17"/>
      <c r="D15" s="251"/>
      <c r="E15" s="20"/>
      <c r="F15" s="251"/>
    </row>
    <row r="16" spans="1:7">
      <c r="A16" s="17"/>
      <c r="B16" s="17"/>
      <c r="C16" s="17"/>
      <c r="D16" s="251"/>
      <c r="E16" s="20"/>
      <c r="F16" s="251"/>
    </row>
    <row r="17" spans="1:7">
      <c r="A17" s="17"/>
      <c r="B17" s="17"/>
      <c r="C17" s="17"/>
      <c r="D17" s="251"/>
      <c r="E17" s="20"/>
      <c r="F17" s="251"/>
    </row>
    <row r="18" spans="1:7">
      <c r="A18" s="23"/>
      <c r="B18" s="23"/>
      <c r="C18" s="23"/>
      <c r="D18" s="251"/>
      <c r="E18" s="26"/>
      <c r="F18" s="251"/>
    </row>
    <row r="19" spans="1:7" s="133" customFormat="1" ht="16">
      <c r="C19" s="132"/>
      <c r="G19" s="176"/>
    </row>
    <row r="20" spans="1:7" s="133" customFormat="1" ht="16">
      <c r="C20" s="132"/>
    </row>
  </sheetData>
  <pageMargins left="0.7" right="0.7" top="0.78740157499999996" bottom="0.78740157499999996"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CF22-065F-374F-9480-924701CD30E1}">
  <sheetPr>
    <tabColor theme="9" tint="0.79998168889431442"/>
  </sheetPr>
  <dimension ref="A1:H40"/>
  <sheetViews>
    <sheetView zoomScale="160" zoomScaleNormal="160" workbookViewId="0">
      <selection activeCell="A10" sqref="A10"/>
    </sheetView>
  </sheetViews>
  <sheetFormatPr baseColWidth="10" defaultColWidth="10.83203125" defaultRowHeight="13"/>
  <cols>
    <col min="1" max="1" width="36.83203125" style="7" bestFit="1" customWidth="1"/>
    <col min="2" max="3" width="24.1640625" style="7" bestFit="1" customWidth="1"/>
    <col min="4" max="4" width="16.6640625" style="7" bestFit="1" customWidth="1"/>
    <col min="5" max="5" width="18.1640625" style="7" bestFit="1" customWidth="1"/>
    <col min="6" max="6" width="20.33203125" style="7" bestFit="1" customWidth="1"/>
    <col min="7" max="7" width="17.5" style="7" bestFit="1" customWidth="1"/>
    <col min="8" max="8" width="10.83203125" style="7"/>
    <col min="9" max="9" width="13.5" style="7" bestFit="1" customWidth="1"/>
    <col min="10" max="16384" width="10.83203125" style="7"/>
  </cols>
  <sheetData>
    <row r="1" spans="1:8" ht="26">
      <c r="A1" s="354" t="s">
        <v>388</v>
      </c>
      <c r="B1" s="354"/>
      <c r="C1" s="354"/>
      <c r="D1" s="354"/>
      <c r="E1" s="354"/>
      <c r="F1" s="354"/>
    </row>
    <row r="3" spans="1:8" ht="15">
      <c r="A3" s="11" t="s">
        <v>374</v>
      </c>
      <c r="B3" s="12" t="s">
        <v>389</v>
      </c>
      <c r="C3" s="12" t="s">
        <v>390</v>
      </c>
      <c r="D3" s="12" t="s">
        <v>391</v>
      </c>
      <c r="E3" s="12" t="s">
        <v>392</v>
      </c>
      <c r="F3" s="12" t="s">
        <v>393</v>
      </c>
    </row>
    <row r="4" spans="1:8" ht="15">
      <c r="A4" s="13"/>
      <c r="B4" s="14" t="s">
        <v>394</v>
      </c>
      <c r="C4" s="14" t="s">
        <v>395</v>
      </c>
      <c r="D4" s="14"/>
      <c r="E4" s="14"/>
    </row>
    <row r="5" spans="1:8" ht="15">
      <c r="A5" s="15"/>
      <c r="B5" s="16" t="s">
        <v>396</v>
      </c>
      <c r="C5" s="16" t="s">
        <v>397</v>
      </c>
      <c r="D5" s="16" t="s">
        <v>397</v>
      </c>
      <c r="E5" s="16" t="s">
        <v>397</v>
      </c>
      <c r="F5" s="16" t="s">
        <v>397</v>
      </c>
    </row>
    <row r="6" spans="1:8">
      <c r="A6" s="17"/>
      <c r="B6" s="18"/>
      <c r="C6" s="19"/>
      <c r="D6" s="20"/>
      <c r="E6" s="21"/>
      <c r="F6" s="22"/>
    </row>
    <row r="7" spans="1:8">
      <c r="A7" s="17" t="s">
        <v>562</v>
      </c>
      <c r="B7" s="18">
        <v>90</v>
      </c>
      <c r="C7" s="19">
        <v>1900</v>
      </c>
      <c r="D7" s="270">
        <f>+B7*C7</f>
        <v>171000</v>
      </c>
      <c r="E7" s="21">
        <f>+D7/12</f>
        <v>14250</v>
      </c>
      <c r="F7" s="22">
        <f>+B7*8.4</f>
        <v>756</v>
      </c>
      <c r="H7" s="271"/>
    </row>
    <row r="8" spans="1:8">
      <c r="A8" s="17" t="s">
        <v>561</v>
      </c>
      <c r="B8" s="18">
        <v>90</v>
      </c>
      <c r="C8" s="19">
        <v>1900</v>
      </c>
      <c r="D8" s="270">
        <f t="shared" ref="D8:D11" si="0">+B8*C8</f>
        <v>171000</v>
      </c>
      <c r="E8" s="21">
        <f t="shared" ref="E8:E11" si="1">+D8/12</f>
        <v>14250</v>
      </c>
      <c r="F8" s="22">
        <f t="shared" ref="F8:F11" si="2">+B8*8.4</f>
        <v>756</v>
      </c>
      <c r="H8" s="271"/>
    </row>
    <row r="9" spans="1:8">
      <c r="A9" s="17" t="s">
        <v>565</v>
      </c>
      <c r="B9" s="18">
        <v>70</v>
      </c>
      <c r="C9" s="19">
        <v>1900</v>
      </c>
      <c r="D9" s="270">
        <f t="shared" si="0"/>
        <v>133000</v>
      </c>
      <c r="E9" s="21">
        <f t="shared" si="1"/>
        <v>11083.333333333334</v>
      </c>
      <c r="F9" s="22">
        <f t="shared" si="2"/>
        <v>588</v>
      </c>
      <c r="H9" s="271"/>
    </row>
    <row r="10" spans="1:8">
      <c r="A10" s="17" t="s">
        <v>563</v>
      </c>
      <c r="B10" s="18">
        <v>40</v>
      </c>
      <c r="C10" s="19">
        <v>1900</v>
      </c>
      <c r="D10" s="270">
        <f t="shared" si="0"/>
        <v>76000</v>
      </c>
      <c r="E10" s="21">
        <f t="shared" si="1"/>
        <v>6333.333333333333</v>
      </c>
      <c r="F10" s="22">
        <f t="shared" si="2"/>
        <v>336</v>
      </c>
      <c r="H10" s="271"/>
    </row>
    <row r="11" spans="1:8">
      <c r="A11" s="23" t="s">
        <v>402</v>
      </c>
      <c r="B11" s="272">
        <v>57</v>
      </c>
      <c r="C11" s="25">
        <v>1900</v>
      </c>
      <c r="D11" s="273">
        <f t="shared" si="0"/>
        <v>108300</v>
      </c>
      <c r="E11" s="27">
        <f t="shared" si="1"/>
        <v>9025</v>
      </c>
      <c r="F11" s="28">
        <f t="shared" si="2"/>
        <v>478.8</v>
      </c>
      <c r="H11" s="271"/>
    </row>
    <row r="12" spans="1:8">
      <c r="F12" s="22"/>
      <c r="G12" s="22"/>
    </row>
    <row r="13" spans="1:8">
      <c r="A13" s="29" t="s">
        <v>403</v>
      </c>
      <c r="B13" s="30"/>
      <c r="C13" s="30" t="s">
        <v>404</v>
      </c>
      <c r="D13" s="31"/>
      <c r="E13" s="8"/>
      <c r="F13" s="8"/>
      <c r="G13" s="32"/>
    </row>
    <row r="14" spans="1:8">
      <c r="A14" s="33"/>
      <c r="B14" s="34"/>
      <c r="C14" s="34" t="s">
        <v>405</v>
      </c>
      <c r="D14" s="35"/>
      <c r="G14" s="36"/>
    </row>
    <row r="15" spans="1:8">
      <c r="A15" s="37"/>
      <c r="B15" s="38"/>
      <c r="C15" s="38" t="s">
        <v>406</v>
      </c>
      <c r="D15" s="39"/>
      <c r="E15" s="40"/>
      <c r="F15" s="40"/>
      <c r="G15" s="41"/>
    </row>
    <row r="16" spans="1:8">
      <c r="A16" s="42"/>
      <c r="B16" s="42"/>
      <c r="C16" s="35"/>
      <c r="D16" s="35"/>
    </row>
    <row r="17" spans="1:7">
      <c r="A17" s="29" t="s">
        <v>407</v>
      </c>
      <c r="B17" s="30"/>
      <c r="C17" s="30" t="s">
        <v>408</v>
      </c>
      <c r="D17" s="31"/>
      <c r="E17" s="8"/>
      <c r="F17" s="8"/>
      <c r="G17" s="32"/>
    </row>
    <row r="18" spans="1:7">
      <c r="A18" s="33"/>
      <c r="B18" s="34"/>
      <c r="C18" s="34" t="s">
        <v>409</v>
      </c>
      <c r="D18" s="35"/>
      <c r="G18" s="36"/>
    </row>
    <row r="19" spans="1:7">
      <c r="A19" s="33"/>
      <c r="B19" s="34"/>
      <c r="C19" s="34" t="s">
        <v>410</v>
      </c>
      <c r="D19" s="35"/>
      <c r="G19" s="36"/>
    </row>
    <row r="20" spans="1:7">
      <c r="A20" s="33"/>
      <c r="B20" s="34"/>
      <c r="C20" s="34" t="s">
        <v>411</v>
      </c>
      <c r="D20" s="35"/>
      <c r="G20" s="36"/>
    </row>
    <row r="21" spans="1:7">
      <c r="A21" s="37"/>
      <c r="B21" s="38"/>
      <c r="C21" s="38" t="s">
        <v>412</v>
      </c>
      <c r="D21" s="39"/>
      <c r="E21" s="40"/>
      <c r="F21" s="40"/>
      <c r="G21" s="41"/>
    </row>
    <row r="22" spans="1:7">
      <c r="A22" s="42"/>
      <c r="B22" s="42"/>
      <c r="C22" s="35"/>
      <c r="D22" s="35"/>
    </row>
    <row r="23" spans="1:7">
      <c r="A23" s="43" t="s">
        <v>413</v>
      </c>
      <c r="B23" s="44"/>
      <c r="C23" s="44" t="s">
        <v>414</v>
      </c>
      <c r="D23" s="45"/>
      <c r="E23" s="9"/>
      <c r="F23" s="9"/>
      <c r="G23" s="46"/>
    </row>
    <row r="25" spans="1:7">
      <c r="A25" s="10" t="s">
        <v>415</v>
      </c>
    </row>
    <row r="26" spans="1:7">
      <c r="A26" s="7" t="s">
        <v>416</v>
      </c>
    </row>
    <row r="27" spans="1:7">
      <c r="A27" s="7" t="s">
        <v>417</v>
      </c>
    </row>
    <row r="28" spans="1:7">
      <c r="A28" s="7" t="s">
        <v>418</v>
      </c>
    </row>
    <row r="29" spans="1:7">
      <c r="A29" s="7" t="s">
        <v>419</v>
      </c>
    </row>
    <row r="33" spans="1:1">
      <c r="A33" s="10" t="s">
        <v>420</v>
      </c>
    </row>
    <row r="34" spans="1:1">
      <c r="A34" s="7">
        <v>1</v>
      </c>
    </row>
    <row r="35" spans="1:1">
      <c r="A35" s="7">
        <v>1.5</v>
      </c>
    </row>
    <row r="36" spans="1:1">
      <c r="A36" s="7">
        <v>1.8</v>
      </c>
    </row>
    <row r="37" spans="1:1">
      <c r="A37" s="7">
        <v>2</v>
      </c>
    </row>
    <row r="38" spans="1:1">
      <c r="A38" s="7">
        <v>2.1</v>
      </c>
    </row>
    <row r="39" spans="1:1">
      <c r="A39" s="7">
        <v>2.2000000000000002</v>
      </c>
    </row>
    <row r="40" spans="1:1">
      <c r="A40" s="7">
        <v>2.2999999999999998</v>
      </c>
    </row>
  </sheetData>
  <mergeCells count="1">
    <mergeCell ref="A1:F1"/>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theme="9" tint="0.79998168889431442"/>
  </sheetPr>
  <dimension ref="A1:N27"/>
  <sheetViews>
    <sheetView zoomScale="120" zoomScaleNormal="120" workbookViewId="0">
      <selection activeCell="A10" sqref="A10"/>
    </sheetView>
  </sheetViews>
  <sheetFormatPr baseColWidth="10" defaultColWidth="10.83203125" defaultRowHeight="13"/>
  <cols>
    <col min="1" max="1" width="50.1640625" style="7" bestFit="1" customWidth="1"/>
    <col min="2" max="2" width="8.33203125" style="7" bestFit="1" customWidth="1"/>
    <col min="3" max="11" width="9" style="7" bestFit="1" customWidth="1"/>
    <col min="12" max="12" width="12.33203125" style="7" bestFit="1" customWidth="1"/>
    <col min="13" max="13" width="16.6640625" style="7" bestFit="1" customWidth="1"/>
    <col min="14" max="14" width="10.83203125" style="7"/>
    <col min="15" max="15" width="13.5" style="7" bestFit="1" customWidth="1"/>
    <col min="16" max="16384" width="10.83203125" style="7"/>
  </cols>
  <sheetData>
    <row r="1" spans="1:14" ht="15">
      <c r="A1" s="11" t="s">
        <v>374</v>
      </c>
      <c r="B1" s="11"/>
      <c r="C1" s="135"/>
      <c r="D1" s="135"/>
      <c r="E1" s="135"/>
      <c r="F1" s="135"/>
      <c r="G1" s="135"/>
      <c r="H1" s="135"/>
      <c r="I1" s="135"/>
      <c r="J1" s="135"/>
      <c r="K1" s="135"/>
      <c r="L1" s="135"/>
      <c r="M1" s="12" t="s">
        <v>391</v>
      </c>
    </row>
    <row r="2" spans="1:14" ht="15">
      <c r="A2" s="13"/>
      <c r="B2" s="13"/>
      <c r="C2" s="136"/>
      <c r="D2" s="136"/>
      <c r="E2" s="136"/>
      <c r="F2" s="136"/>
      <c r="G2" s="136"/>
      <c r="H2" s="136"/>
      <c r="I2" s="136"/>
      <c r="J2" s="136"/>
      <c r="K2" s="136"/>
      <c r="L2" s="136"/>
      <c r="M2" s="14"/>
    </row>
    <row r="3" spans="1:14" ht="15">
      <c r="A3" s="15"/>
      <c r="B3" s="15" t="s">
        <v>375</v>
      </c>
      <c r="C3" s="145">
        <v>3</v>
      </c>
      <c r="D3" s="145">
        <v>4</v>
      </c>
      <c r="E3" s="145">
        <v>5</v>
      </c>
      <c r="F3" s="145">
        <v>6</v>
      </c>
      <c r="G3" s="145">
        <v>7</v>
      </c>
      <c r="H3" s="145">
        <v>8</v>
      </c>
      <c r="I3" s="145">
        <v>9</v>
      </c>
      <c r="J3" s="145">
        <v>10</v>
      </c>
      <c r="K3" s="145">
        <v>11</v>
      </c>
      <c r="L3" s="145" t="s">
        <v>376</v>
      </c>
      <c r="M3" s="16" t="s">
        <v>378</v>
      </c>
    </row>
    <row r="4" spans="1:14">
      <c r="A4" s="17"/>
      <c r="B4" s="139"/>
      <c r="C4" s="17"/>
      <c r="D4" s="17"/>
      <c r="E4" s="17"/>
      <c r="F4" s="17"/>
      <c r="G4" s="17"/>
      <c r="H4" s="17"/>
      <c r="I4" s="17"/>
      <c r="J4" s="17"/>
      <c r="K4" s="17"/>
      <c r="L4" s="138"/>
      <c r="M4" s="20"/>
      <c r="N4" s="20"/>
    </row>
    <row r="5" spans="1:14">
      <c r="A5" s="17" t="s">
        <v>421</v>
      </c>
      <c r="B5" s="139">
        <v>1</v>
      </c>
      <c r="C5" s="17">
        <v>61539</v>
      </c>
      <c r="D5" s="17">
        <v>62553</v>
      </c>
      <c r="E5" s="17">
        <v>63567</v>
      </c>
      <c r="F5" s="17">
        <v>64581</v>
      </c>
      <c r="G5" s="17">
        <v>65595</v>
      </c>
      <c r="H5" s="17">
        <v>66609</v>
      </c>
      <c r="I5" s="17">
        <v>67622</v>
      </c>
      <c r="J5" s="17">
        <v>68635</v>
      </c>
      <c r="K5" s="17">
        <v>69647</v>
      </c>
      <c r="L5" s="138">
        <f>AVERAGE(C5:K5)</f>
        <v>65594.222222222219</v>
      </c>
      <c r="M5" s="20">
        <f>+L5/B5*1.18</f>
        <v>77401.182222222211</v>
      </c>
      <c r="N5" s="20"/>
    </row>
    <row r="6" spans="1:14">
      <c r="A6" s="17" t="s">
        <v>422</v>
      </c>
      <c r="B6" s="139">
        <v>1</v>
      </c>
      <c r="C6" s="17">
        <v>71269</v>
      </c>
      <c r="D6" s="17">
        <v>72448</v>
      </c>
      <c r="E6" s="17">
        <v>73626</v>
      </c>
      <c r="F6" s="17">
        <v>74802</v>
      </c>
      <c r="G6" s="17">
        <v>75980</v>
      </c>
      <c r="H6" s="17">
        <v>77157</v>
      </c>
      <c r="I6" s="17">
        <v>78333</v>
      </c>
      <c r="J6" s="17">
        <v>79511</v>
      </c>
      <c r="K6" s="17">
        <v>80691</v>
      </c>
      <c r="L6" s="138">
        <f>AVERAGE(C6:K6)</f>
        <v>75979.666666666672</v>
      </c>
      <c r="M6" s="20">
        <f t="shared" ref="M6:M9" si="0">+L6/B6*1.18</f>
        <v>89656.006666666668</v>
      </c>
      <c r="N6" s="20"/>
    </row>
    <row r="7" spans="1:14">
      <c r="A7" s="17" t="s">
        <v>423</v>
      </c>
      <c r="B7" s="139">
        <v>0.6</v>
      </c>
      <c r="C7" s="17"/>
      <c r="D7" s="17"/>
      <c r="E7" s="17"/>
      <c r="F7" s="17"/>
      <c r="G7" s="17"/>
      <c r="H7" s="17"/>
      <c r="I7" s="17"/>
      <c r="J7" s="17"/>
      <c r="K7" s="17"/>
      <c r="L7" s="138">
        <v>47040</v>
      </c>
      <c r="M7" s="20">
        <f>+L7/B7*1.18</f>
        <v>92512</v>
      </c>
      <c r="N7" s="20"/>
    </row>
    <row r="8" spans="1:14">
      <c r="A8" s="17" t="s">
        <v>424</v>
      </c>
      <c r="B8" s="139">
        <v>0.6</v>
      </c>
      <c r="C8" s="17"/>
      <c r="D8" s="17"/>
      <c r="E8" s="17"/>
      <c r="F8" s="17"/>
      <c r="G8" s="17"/>
      <c r="H8" s="17"/>
      <c r="I8" s="17"/>
      <c r="J8" s="17"/>
      <c r="K8" s="17"/>
      <c r="L8" s="138">
        <v>48540</v>
      </c>
      <c r="M8" s="20">
        <f t="shared" si="0"/>
        <v>95462</v>
      </c>
      <c r="N8" s="20"/>
    </row>
    <row r="9" spans="1:14">
      <c r="A9" s="17" t="s">
        <v>425</v>
      </c>
      <c r="B9" s="139">
        <v>0.6</v>
      </c>
      <c r="C9" s="17"/>
      <c r="D9" s="17"/>
      <c r="E9" s="17"/>
      <c r="F9" s="17"/>
      <c r="G9" s="17"/>
      <c r="H9" s="17"/>
      <c r="I9" s="17"/>
      <c r="J9" s="17"/>
      <c r="K9" s="17"/>
      <c r="L9" s="138">
        <v>50040</v>
      </c>
      <c r="M9" s="20">
        <f t="shared" si="0"/>
        <v>98412</v>
      </c>
      <c r="N9" s="20"/>
    </row>
    <row r="10" spans="1:14">
      <c r="A10" s="23" t="s">
        <v>385</v>
      </c>
      <c r="B10" s="146">
        <v>1</v>
      </c>
      <c r="C10" s="23"/>
      <c r="D10" s="23"/>
      <c r="E10" s="23"/>
      <c r="F10" s="23"/>
      <c r="G10" s="23"/>
      <c r="H10" s="23"/>
      <c r="I10" s="23"/>
      <c r="J10" s="23"/>
      <c r="K10" s="23"/>
      <c r="L10" s="23">
        <v>95986</v>
      </c>
      <c r="M10" s="26" t="s">
        <v>426</v>
      </c>
      <c r="N10" s="20"/>
    </row>
    <row r="11" spans="1:14" s="133" customFormat="1" ht="16">
      <c r="C11" s="132"/>
      <c r="D11" s="132"/>
      <c r="E11" s="132"/>
      <c r="F11" s="132"/>
      <c r="G11" s="132"/>
      <c r="H11" s="132"/>
      <c r="I11" s="132"/>
      <c r="J11" s="132"/>
      <c r="K11" s="132"/>
      <c r="L11" s="17"/>
      <c r="M11" s="20"/>
    </row>
    <row r="12" spans="1:14" s="133" customFormat="1" ht="16">
      <c r="C12" s="132"/>
      <c r="D12" s="132"/>
      <c r="E12" s="132"/>
      <c r="F12" s="132"/>
      <c r="G12" s="132"/>
      <c r="H12" s="132"/>
      <c r="I12" s="132"/>
      <c r="J12" s="132"/>
      <c r="K12" s="132"/>
      <c r="L12" s="17"/>
      <c r="M12" s="20"/>
    </row>
    <row r="13" spans="1:14" s="133" customFormat="1" ht="16">
      <c r="C13" s="132"/>
      <c r="D13" s="132"/>
      <c r="E13" s="132"/>
      <c r="F13" s="132"/>
      <c r="G13" s="132"/>
      <c r="H13" s="132"/>
      <c r="I13" s="132"/>
      <c r="J13" s="132"/>
      <c r="K13" s="132"/>
    </row>
    <row r="14" spans="1:14" s="133" customFormat="1" ht="16">
      <c r="A14" s="134" t="s">
        <v>427</v>
      </c>
      <c r="B14" s="134"/>
      <c r="C14" s="137"/>
      <c r="D14" s="137"/>
      <c r="E14" s="137"/>
      <c r="F14" s="137"/>
      <c r="G14" s="137"/>
      <c r="H14" s="137"/>
      <c r="I14" s="137"/>
      <c r="J14" s="137"/>
      <c r="K14" s="137"/>
      <c r="L14" s="132"/>
    </row>
    <row r="15" spans="1:14" s="133" customFormat="1" ht="16">
      <c r="A15" s="133" t="s">
        <v>428</v>
      </c>
      <c r="C15" s="132"/>
      <c r="D15" s="132"/>
      <c r="E15" s="132"/>
      <c r="F15" s="132"/>
      <c r="G15" s="132"/>
      <c r="H15" s="132"/>
      <c r="I15" s="132"/>
      <c r="J15" s="132"/>
      <c r="K15" s="132"/>
      <c r="L15" s="132"/>
    </row>
    <row r="16" spans="1:14" s="133" customFormat="1" ht="16">
      <c r="C16" s="132"/>
      <c r="D16" s="132"/>
      <c r="E16" s="132"/>
      <c r="F16" s="132"/>
      <c r="G16" s="132"/>
      <c r="H16" s="132"/>
      <c r="I16" s="132"/>
      <c r="J16" s="132"/>
      <c r="K16" s="132"/>
      <c r="L16" s="7"/>
      <c r="M16" s="7"/>
    </row>
    <row r="17" spans="1:13" s="133" customFormat="1" ht="16">
      <c r="A17" s="133" t="s">
        <v>429</v>
      </c>
      <c r="C17" s="132"/>
      <c r="D17" s="132"/>
      <c r="E17" s="132"/>
      <c r="F17" s="132"/>
      <c r="G17" s="132"/>
      <c r="H17" s="132"/>
      <c r="I17" s="132"/>
      <c r="J17" s="132"/>
      <c r="K17" s="132"/>
      <c r="L17" s="7"/>
      <c r="M17" s="7"/>
    </row>
    <row r="18" spans="1:13" s="133" customFormat="1" ht="16">
      <c r="C18" s="132"/>
      <c r="D18" s="132"/>
      <c r="E18" s="132"/>
      <c r="F18" s="132"/>
      <c r="G18" s="132"/>
      <c r="H18" s="132"/>
      <c r="I18" s="132"/>
      <c r="J18" s="132"/>
      <c r="K18" s="132"/>
      <c r="L18" s="7"/>
      <c r="M18" s="7"/>
    </row>
    <row r="19" spans="1:13" s="133" customFormat="1" ht="16">
      <c r="A19" s="133" t="s">
        <v>430</v>
      </c>
      <c r="C19" s="132"/>
      <c r="D19" s="132"/>
      <c r="E19" s="132"/>
      <c r="F19" s="132"/>
      <c r="G19" s="132"/>
      <c r="H19" s="132"/>
      <c r="I19" s="132"/>
      <c r="J19" s="132"/>
      <c r="K19" s="132"/>
      <c r="L19" s="7"/>
      <c r="M19" s="7"/>
    </row>
    <row r="20" spans="1:13" s="133" customFormat="1" ht="16">
      <c r="A20" s="133" t="s">
        <v>431</v>
      </c>
      <c r="C20" s="132"/>
      <c r="D20" s="132"/>
      <c r="E20" s="132"/>
      <c r="F20" s="132"/>
      <c r="G20" s="132"/>
      <c r="H20" s="132"/>
      <c r="I20" s="132"/>
      <c r="J20" s="132"/>
      <c r="K20" s="132"/>
      <c r="L20" s="7"/>
      <c r="M20" s="7"/>
    </row>
    <row r="21" spans="1:13" s="133" customFormat="1" ht="16">
      <c r="C21" s="132"/>
      <c r="D21" s="132"/>
      <c r="E21" s="132"/>
      <c r="F21" s="132"/>
      <c r="G21" s="132"/>
      <c r="H21" s="132"/>
      <c r="I21" s="132"/>
      <c r="J21" s="132"/>
      <c r="K21" s="132"/>
      <c r="L21" s="7"/>
      <c r="M21" s="7"/>
    </row>
    <row r="22" spans="1:13" s="133" customFormat="1" ht="16">
      <c r="C22" s="132"/>
      <c r="D22" s="132"/>
      <c r="E22" s="132"/>
      <c r="F22" s="132"/>
      <c r="G22" s="132"/>
      <c r="H22" s="132"/>
      <c r="I22" s="132"/>
      <c r="J22" s="132"/>
      <c r="K22" s="132"/>
      <c r="L22" s="7"/>
      <c r="M22" s="7"/>
    </row>
    <row r="23" spans="1:13" s="133" customFormat="1" ht="16">
      <c r="C23" s="132"/>
      <c r="D23" s="132"/>
      <c r="E23" s="132"/>
      <c r="F23" s="132"/>
      <c r="G23" s="132"/>
      <c r="H23" s="132"/>
      <c r="I23" s="132"/>
      <c r="J23" s="132"/>
      <c r="K23" s="132"/>
      <c r="L23" s="7"/>
      <c r="M23" s="7"/>
    </row>
    <row r="24" spans="1:13" s="133" customFormat="1" ht="16">
      <c r="C24" s="132"/>
      <c r="D24" s="132"/>
      <c r="E24" s="132"/>
      <c r="F24" s="132"/>
      <c r="G24" s="132"/>
      <c r="H24" s="132"/>
      <c r="I24" s="132"/>
      <c r="J24" s="132"/>
      <c r="K24" s="132"/>
      <c r="L24" s="7"/>
      <c r="M24" s="7"/>
    </row>
    <row r="25" spans="1:13" s="133" customFormat="1" ht="16">
      <c r="C25" s="132"/>
      <c r="D25" s="132"/>
      <c r="E25" s="132"/>
      <c r="F25" s="132"/>
      <c r="G25" s="132"/>
      <c r="H25" s="132"/>
      <c r="I25" s="132"/>
      <c r="J25" s="132"/>
      <c r="K25" s="132"/>
      <c r="L25" s="7"/>
      <c r="M25" s="7"/>
    </row>
    <row r="26" spans="1:13" s="133" customFormat="1" ht="16">
      <c r="C26" s="132"/>
      <c r="D26" s="132"/>
      <c r="E26" s="132"/>
      <c r="F26" s="132"/>
      <c r="G26" s="132"/>
      <c r="H26" s="132"/>
      <c r="I26" s="132"/>
      <c r="J26" s="132"/>
      <c r="K26" s="132"/>
      <c r="L26" s="7"/>
      <c r="M26" s="7"/>
    </row>
    <row r="27" spans="1:13" s="133" customFormat="1" ht="16">
      <c r="C27" s="132"/>
      <c r="D27" s="132"/>
      <c r="E27" s="132"/>
      <c r="F27" s="132"/>
      <c r="G27" s="132"/>
      <c r="H27" s="132"/>
      <c r="I27" s="132"/>
      <c r="J27" s="132"/>
      <c r="K27" s="132"/>
      <c r="L27" s="7"/>
      <c r="M27" s="7"/>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91C53D1797D3A4A95E57EE35F715A66" ma:contentTypeVersion="9" ma:contentTypeDescription="Ein neues Dokument erstellen." ma:contentTypeScope="" ma:versionID="1012f2ee8ab63695ddd4eac4a04fcd77">
  <xsd:schema xmlns:xsd="http://www.w3.org/2001/XMLSchema" xmlns:xs="http://www.w3.org/2001/XMLSchema" xmlns:p="http://schemas.microsoft.com/office/2006/metadata/properties" xmlns:ns2="5f99dfaa-e045-4518-8ecc-6acb225cbdab" xmlns:ns3="34e6086b-f5d5-4bc2-9805-7ad22d82a097" targetNamespace="http://schemas.microsoft.com/office/2006/metadata/properties" ma:root="true" ma:fieldsID="411e36e07d69d52c7eefd064a4a1c108" ns2:_="" ns3:_="">
    <xsd:import namespace="5f99dfaa-e045-4518-8ecc-6acb225cbdab"/>
    <xsd:import namespace="34e6086b-f5d5-4bc2-9805-7ad22d82a0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99dfaa-e045-4518-8ecc-6acb225cb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e6086b-f5d5-4bc2-9805-7ad22d82a097"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E04A19-FF24-4599-A1DA-43AE444E6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99dfaa-e045-4518-8ecc-6acb225cbdab"/>
    <ds:schemaRef ds:uri="34e6086b-f5d5-4bc2-9805-7ad22d82a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014867-1374-4648-8899-A6D471F59E81}">
  <ds:schemaRefs>
    <ds:schemaRef ds:uri="http://schemas.microsoft.com/sharepoint/v3/contenttype/forms"/>
  </ds:schemaRefs>
</ds:datastoreItem>
</file>

<file path=customXml/itemProps3.xml><?xml version="1.0" encoding="utf-8"?>
<ds:datastoreItem xmlns:ds="http://schemas.openxmlformats.org/officeDocument/2006/customXml" ds:itemID="{83524E47-4086-4D76-BC6F-0B7DE67E596A}">
  <ds:schemaRefs>
    <ds:schemaRef ds:uri="5f99dfaa-e045-4518-8ecc-6acb225cbdab"/>
    <ds:schemaRef ds:uri="http://www.w3.org/XML/1998/namespace"/>
    <ds:schemaRef ds:uri="http://schemas.microsoft.com/office/infopath/2007/PartnerControl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34e6086b-f5d5-4bc2-9805-7ad22d82a097"/>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Wegleitung Kalkulation</vt:lpstr>
      <vt:lpstr>Guide for Calculation English</vt:lpstr>
      <vt:lpstr>DIZH Budget Calculation</vt:lpstr>
      <vt:lpstr>Personnel Costs</vt:lpstr>
      <vt:lpstr>ZHDK_Personal_2024</vt:lpstr>
      <vt:lpstr>UZH_Personal_2023</vt:lpstr>
      <vt:lpstr>UZH_Personal_2024</vt:lpstr>
      <vt:lpstr>PHZH_Personal_2023</vt:lpstr>
      <vt:lpstr>UZH_Personal_Alt</vt:lpstr>
      <vt:lpstr>UZH_Personal</vt:lpstr>
      <vt:lpstr>ZHAW_Personal</vt:lpstr>
      <vt:lpstr>ZHDK_Personal</vt:lpstr>
      <vt:lpstr>PHZH_Personal</vt:lpstr>
      <vt:lpstr>ZHAW - Kostensätze 2021</vt:lpstr>
      <vt:lpstr>Pendenzen</vt:lpstr>
      <vt:lpstr>'ZHAW - Kostensätze 2021'!Druckbereich</vt:lpstr>
      <vt:lpstr>PHZH_Personal!Finanzierung</vt:lpstr>
      <vt:lpstr>PHZH_Personal_2023!Finanzierung</vt:lpstr>
      <vt:lpstr>ZHDK_Personal_2024!Finanzierung</vt:lpstr>
      <vt:lpstr>Finanzierung</vt:lpstr>
      <vt:lpstr>PHZH_Personal!Personalkostensätze</vt:lpstr>
      <vt:lpstr>PHZH_Personal_2023!Personalkostensätze</vt:lpstr>
      <vt:lpstr>UZH_Personal!Personalkostensätze</vt:lpstr>
      <vt:lpstr>UZH_Personal_2023!Personalkostensätze</vt:lpstr>
      <vt:lpstr>UZH_Personal_2024!Personalkostensätze</vt:lpstr>
      <vt:lpstr>UZH_Personal_Alt!Personalkostensätze</vt:lpstr>
      <vt:lpstr>ZHAW_Personal!Personalkostensätze</vt:lpstr>
      <vt:lpstr>ZHDK_Personal_2024!Personalkostensätze</vt:lpstr>
      <vt:lpstr>Personalkostensätze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Schuler2</dc:creator>
  <cp:keywords/>
  <dc:description/>
  <cp:lastModifiedBy>Silvia Passardi</cp:lastModifiedBy>
  <cp:revision/>
  <dcterms:created xsi:type="dcterms:W3CDTF">2021-04-29T13:48:47Z</dcterms:created>
  <dcterms:modified xsi:type="dcterms:W3CDTF">2024-07-15T08:08:53Z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0x010100D91C53D1797D3A4A95E57EE35F715A66</vt:lpwstr>
  </property>
  <property fmtid="{D5CDD505-2E9C-101B-9397-08002B2CF9AE}" pid="3" name="MSIP_Label_10d9bad3-6dac-4e9a-89a3-89f3b8d247b2_Enabled">
    <vt:lpwstr>true</vt:lpwstr>
  </property>
  <property fmtid="{D5CDD505-2E9C-101B-9397-08002B2CF9AE}" pid="4" name="MSIP_Label_10d9bad3-6dac-4e9a-89a3-89f3b8d247b2_SetDate">
    <vt:lpwstr>2023-12-13T07:24:18Z</vt:lpwstr>
  </property>
  <property fmtid="{D5CDD505-2E9C-101B-9397-08002B2CF9AE}" pid="5" name="MSIP_Label_10d9bad3-6dac-4e9a-89a3-89f3b8d247b2_Method">
    <vt:lpwstr>Standard</vt:lpwstr>
  </property>
  <property fmtid="{D5CDD505-2E9C-101B-9397-08002B2CF9AE}" pid="6" name="MSIP_Label_10d9bad3-6dac-4e9a-89a3-89f3b8d247b2_Name">
    <vt:lpwstr>10d9bad3-6dac-4e9a-89a3-89f3b8d247b2</vt:lpwstr>
  </property>
  <property fmtid="{D5CDD505-2E9C-101B-9397-08002B2CF9AE}" pid="7" name="MSIP_Label_10d9bad3-6dac-4e9a-89a3-89f3b8d247b2_SiteId">
    <vt:lpwstr>5d1a9f9d-201f-4a10-b983-451cf65cbc1e</vt:lpwstr>
  </property>
  <property fmtid="{D5CDD505-2E9C-101B-9397-08002B2CF9AE}" pid="8" name="MSIP_Label_10d9bad3-6dac-4e9a-89a3-89f3b8d247b2_ActionId">
    <vt:lpwstr>2fba404e-e24c-4b36-b9ba-2f8c3a00e7cd</vt:lpwstr>
  </property>
  <property fmtid="{D5CDD505-2E9C-101B-9397-08002B2CF9AE}" pid="9" name="MSIP_Label_10d9bad3-6dac-4e9a-89a3-89f3b8d247b2_ContentBits">
    <vt:lpwstr>0</vt:lpwstr>
  </property>
</Properties>
</file>