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silvpa/switchdrive (2)/DIZH Controlling/2 Reporting DIZH/Innovationsprogramm/Budget /Budget File für Upload/"/>
    </mc:Choice>
  </mc:AlternateContent>
  <xr:revisionPtr revIDLastSave="0" documentId="13_ncr:1_{AB45FF4E-EC6D-4641-BBA7-EC404B8A1437}" xr6:coauthVersionLast="47" xr6:coauthVersionMax="47" xr10:uidLastSave="{00000000-0000-0000-0000-000000000000}"/>
  <bookViews>
    <workbookView xWindow="31180" yWindow="700" windowWidth="29420" windowHeight="26480" activeTab="2" xr2:uid="{CFAFC911-70D3-7848-A0B5-60444B262177}"/>
  </bookViews>
  <sheets>
    <sheet name="Wegleitung Kalkulation" sheetId="26" r:id="rId1"/>
    <sheet name="DIZH Budget Kalkulation" sheetId="33" r:id="rId2"/>
    <sheet name="Personalkosten" sheetId="25" r:id="rId3"/>
    <sheet name="Teuerung" sheetId="35" state="hidden" r:id="rId4"/>
    <sheet name="PHZH_Personal_2025" sheetId="36" state="hidden" r:id="rId5"/>
    <sheet name="UZH_Personal_2024" sheetId="44" state="hidden" r:id="rId6"/>
    <sheet name="UZH_Personal_2025" sheetId="39" state="hidden" r:id="rId7"/>
    <sheet name="ZHAW_Personal" sheetId="28" state="hidden" r:id="rId8"/>
    <sheet name="ZHDK_Personal" sheetId="23" state="hidden" r:id="rId9"/>
  </sheets>
  <definedNames>
    <definedName name="Finanzierung" localSheetId="4">PHZH_Personal_2025!$A$26:$A$29</definedName>
    <definedName name="Finanzierung" localSheetId="5">UZH_Personal_2024!#REF!</definedName>
    <definedName name="Finanzierung" localSheetId="6">UZH_Personal_2025!#REF!</definedName>
    <definedName name="Finanzierung" localSheetId="7">ZHAW_Personal!#REF!</definedName>
    <definedName name="Finanzierung">ZHDK_Personal!$A$33:$A$36</definedName>
    <definedName name="Personalkostensätze" localSheetId="4">PHZH_Personal_2025!$A$6:$F$11</definedName>
    <definedName name="Personalkostensätze" localSheetId="5">UZH_Personal_2024!$A$5:$E$18</definedName>
    <definedName name="Personalkostensätze" localSheetId="6">UZH_Personal_2025!$A$5:$E$18</definedName>
    <definedName name="Personalkostensätze" localSheetId="7">ZHAW_Personal!$A$6:$F$11</definedName>
    <definedName name="Personalkostensätze">ZHDK_Personal!$A$6:$F$18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4" l="1"/>
  <c r="E11" i="44"/>
  <c r="E10" i="44"/>
  <c r="E9" i="44"/>
  <c r="E8" i="44"/>
  <c r="E7" i="44"/>
  <c r="E6" i="44"/>
  <c r="E5" i="44"/>
  <c r="D7" i="36"/>
  <c r="F7" i="36" s="1"/>
  <c r="E7" i="36" l="1"/>
  <c r="A32" i="28"/>
  <c r="F11" i="28"/>
  <c r="D11" i="28"/>
  <c r="E11" i="28" s="1"/>
  <c r="F10" i="28"/>
  <c r="D10" i="28"/>
  <c r="E10" i="28" s="1"/>
  <c r="F9" i="28"/>
  <c r="E9" i="28"/>
  <c r="D9" i="28"/>
  <c r="F8" i="28"/>
  <c r="D8" i="28"/>
  <c r="E8" i="28" s="1"/>
  <c r="F7" i="28"/>
  <c r="D7" i="28"/>
  <c r="E7" i="28" s="1"/>
  <c r="G47" i="25" l="1"/>
  <c r="G48" i="25"/>
  <c r="G49" i="25"/>
  <c r="G50" i="25"/>
  <c r="G51" i="25"/>
  <c r="G46" i="25"/>
  <c r="F18" i="23"/>
  <c r="D18" i="23"/>
  <c r="E18" i="23" s="1"/>
  <c r="F17" i="23"/>
  <c r="D17" i="23"/>
  <c r="E17" i="23" s="1"/>
  <c r="F16" i="23"/>
  <c r="E16" i="23"/>
  <c r="D16" i="23"/>
  <c r="F15" i="23"/>
  <c r="D15" i="23"/>
  <c r="E15" i="23" s="1"/>
  <c r="F14" i="23"/>
  <c r="D14" i="23"/>
  <c r="E14" i="23" s="1"/>
  <c r="F13" i="23"/>
  <c r="E13" i="23"/>
  <c r="D13" i="23"/>
  <c r="F12" i="23"/>
  <c r="D12" i="23"/>
  <c r="E12" i="23" s="1"/>
  <c r="F11" i="23"/>
  <c r="D11" i="23"/>
  <c r="E11" i="23" s="1"/>
  <c r="F10" i="23"/>
  <c r="D10" i="23"/>
  <c r="E10" i="23" s="1"/>
  <c r="F9" i="23"/>
  <c r="D9" i="23"/>
  <c r="E9" i="23" s="1"/>
  <c r="F8" i="23"/>
  <c r="E8" i="23"/>
  <c r="D8" i="23"/>
  <c r="F7" i="23"/>
  <c r="E7" i="23"/>
  <c r="D7" i="23"/>
  <c r="B91" i="33"/>
  <c r="G29" i="25"/>
  <c r="H46" i="25" l="1"/>
  <c r="E11" i="39"/>
  <c r="G12" i="25"/>
  <c r="G17" i="25"/>
  <c r="G16" i="25"/>
  <c r="G15" i="25"/>
  <c r="G14" i="25"/>
  <c r="G13" i="25"/>
  <c r="E12" i="39"/>
  <c r="E10" i="39"/>
  <c r="E9" i="39"/>
  <c r="E8" i="39"/>
  <c r="E7" i="39"/>
  <c r="E6" i="39"/>
  <c r="E5" i="39"/>
  <c r="N54" i="33" l="1"/>
  <c r="K54" i="33"/>
  <c r="H54" i="33"/>
  <c r="E54" i="33"/>
  <c r="E78" i="33" l="1"/>
  <c r="H12" i="25" l="1"/>
  <c r="G63" i="25" l="1"/>
  <c r="G68" i="25" l="1"/>
  <c r="G67" i="25"/>
  <c r="G66" i="25"/>
  <c r="G65" i="25"/>
  <c r="G64" i="25"/>
  <c r="B21" i="35" l="1"/>
  <c r="B20" i="35"/>
  <c r="F7" i="35"/>
  <c r="E29" i="33" l="1"/>
  <c r="H51" i="25" l="1"/>
  <c r="D4" i="25"/>
  <c r="D3" i="25"/>
  <c r="D2" i="25"/>
  <c r="D1" i="25"/>
  <c r="N94" i="33"/>
  <c r="K94" i="33"/>
  <c r="H94" i="33"/>
  <c r="E94" i="33"/>
  <c r="N86" i="33"/>
  <c r="E86" i="33"/>
  <c r="K86" i="33"/>
  <c r="H86" i="33"/>
  <c r="N78" i="33"/>
  <c r="K78" i="33"/>
  <c r="H78" i="33"/>
  <c r="K5" i="33"/>
  <c r="K4" i="33" s="1"/>
  <c r="F9" i="35"/>
  <c r="F8" i="35"/>
  <c r="F10" i="35" l="1"/>
  <c r="G9" i="35"/>
  <c r="G7" i="35"/>
  <c r="G12" i="35"/>
  <c r="G13" i="35" s="1"/>
  <c r="G14" i="35" s="1"/>
  <c r="G15" i="35" s="1"/>
  <c r="G16" i="35" s="1"/>
  <c r="G17" i="35" s="1"/>
  <c r="G18" i="35" s="1"/>
  <c r="G19" i="35" s="1"/>
  <c r="G20" i="35" s="1"/>
  <c r="G21" i="35" s="1"/>
  <c r="G22" i="35" s="1"/>
  <c r="G23" i="35" s="1"/>
  <c r="G24" i="35" s="1"/>
  <c r="G25" i="35" s="1"/>
  <c r="G26" i="35" s="1"/>
  <c r="G27" i="35" s="1"/>
  <c r="G28" i="35" s="1"/>
  <c r="G29" i="35" s="1"/>
  <c r="G30" i="35" s="1"/>
  <c r="G31" i="35" s="1"/>
  <c r="F12" i="35"/>
  <c r="F13" i="35" s="1"/>
  <c r="F14" i="35" s="1"/>
  <c r="F15" i="35" s="1"/>
  <c r="F16" i="35" s="1"/>
  <c r="F17" i="35" s="1"/>
  <c r="F18" i="35" s="1"/>
  <c r="F19" i="35" s="1"/>
  <c r="F20" i="35" s="1"/>
  <c r="F21" i="35" s="1"/>
  <c r="F22" i="35" s="1"/>
  <c r="F23" i="35" s="1"/>
  <c r="F24" i="35" s="1"/>
  <c r="F25" i="35" s="1"/>
  <c r="F26" i="35" s="1"/>
  <c r="F27" i="35" s="1"/>
  <c r="F28" i="35" s="1"/>
  <c r="F29" i="35" s="1"/>
  <c r="F30" i="35" s="1"/>
  <c r="F31" i="35" s="1"/>
  <c r="H17" i="25" l="1"/>
  <c r="H16" i="25"/>
  <c r="H15" i="25"/>
  <c r="H14" i="25"/>
  <c r="H13" i="25"/>
  <c r="K29" i="33"/>
  <c r="K37" i="33"/>
  <c r="K45" i="33"/>
  <c r="K57" i="33" s="1"/>
  <c r="B15" i="33"/>
  <c r="B16" i="33"/>
  <c r="B17" i="33"/>
  <c r="B18" i="33"/>
  <c r="B22" i="33"/>
  <c r="B23" i="33"/>
  <c r="B24" i="33"/>
  <c r="B25" i="33"/>
  <c r="B26" i="33"/>
  <c r="B27" i="33"/>
  <c r="B31" i="33"/>
  <c r="B32" i="33"/>
  <c r="B33" i="33"/>
  <c r="B34" i="33"/>
  <c r="B35" i="33"/>
  <c r="B39" i="33"/>
  <c r="B40" i="33"/>
  <c r="B41" i="33"/>
  <c r="B42" i="33"/>
  <c r="B43" i="33"/>
  <c r="B47" i="33"/>
  <c r="B48" i="33"/>
  <c r="B49" i="33"/>
  <c r="B50" i="33"/>
  <c r="B51" i="33"/>
  <c r="B52" i="33"/>
  <c r="E45" i="33"/>
  <c r="E57" i="33" s="1"/>
  <c r="H45" i="33"/>
  <c r="N45" i="33"/>
  <c r="H29" i="33"/>
  <c r="H37" i="33"/>
  <c r="E37" i="33"/>
  <c r="N29" i="33"/>
  <c r="N37" i="33"/>
  <c r="B72" i="33"/>
  <c r="B73" i="33"/>
  <c r="B74" i="33"/>
  <c r="B75" i="33"/>
  <c r="B76" i="33"/>
  <c r="B80" i="33"/>
  <c r="B81" i="33"/>
  <c r="B82" i="33"/>
  <c r="B83" i="33"/>
  <c r="B84" i="33"/>
  <c r="B88" i="33"/>
  <c r="B89" i="33"/>
  <c r="B90" i="33"/>
  <c r="B92" i="33"/>
  <c r="H18" i="25"/>
  <c r="H20" i="25"/>
  <c r="H22" i="25"/>
  <c r="H23" i="25"/>
  <c r="H19" i="25"/>
  <c r="H21" i="25"/>
  <c r="H29" i="25"/>
  <c r="G30" i="25"/>
  <c r="H30" i="25" s="1"/>
  <c r="G31" i="25"/>
  <c r="H31" i="25" s="1"/>
  <c r="G32" i="25"/>
  <c r="H32" i="25" s="1"/>
  <c r="G33" i="25"/>
  <c r="H33" i="25" s="1"/>
  <c r="G34" i="25"/>
  <c r="H34" i="25" s="1"/>
  <c r="H35" i="25"/>
  <c r="H36" i="25"/>
  <c r="H37" i="25"/>
  <c r="H38" i="25"/>
  <c r="H39" i="25"/>
  <c r="H40" i="25"/>
  <c r="H47" i="25"/>
  <c r="H48" i="25"/>
  <c r="H49" i="25"/>
  <c r="H50" i="25"/>
  <c r="H53" i="25"/>
  <c r="H55" i="25"/>
  <c r="H56" i="25"/>
  <c r="H57" i="25"/>
  <c r="H52" i="25"/>
  <c r="H54" i="25"/>
  <c r="H63" i="25"/>
  <c r="H64" i="25"/>
  <c r="H65" i="25"/>
  <c r="H66" i="25"/>
  <c r="H67" i="25"/>
  <c r="H68" i="25"/>
  <c r="H69" i="25"/>
  <c r="H71" i="25"/>
  <c r="H72" i="25"/>
  <c r="H73" i="25"/>
  <c r="H74" i="25"/>
  <c r="H70" i="25"/>
  <c r="B94" i="33" l="1"/>
  <c r="B86" i="33"/>
  <c r="B78" i="33"/>
  <c r="B29" i="33"/>
  <c r="N57" i="33"/>
  <c r="H57" i="33"/>
  <c r="K95" i="33"/>
  <c r="E95" i="33"/>
  <c r="H59" i="25"/>
  <c r="H76" i="25"/>
  <c r="H42" i="25"/>
  <c r="N95" i="33"/>
  <c r="H95" i="33"/>
  <c r="B54" i="33"/>
  <c r="C51" i="33" s="1"/>
  <c r="B45" i="33"/>
  <c r="C42" i="33" s="1"/>
  <c r="B37" i="33"/>
  <c r="C35" i="33" s="1"/>
  <c r="H25" i="25"/>
  <c r="E11" i="33" s="1"/>
  <c r="B11" i="33" s="1"/>
  <c r="C39" i="33" l="1"/>
  <c r="C50" i="33"/>
  <c r="C49" i="33"/>
  <c r="C33" i="33"/>
  <c r="C47" i="33"/>
  <c r="C32" i="33"/>
  <c r="C43" i="33"/>
  <c r="C48" i="33"/>
  <c r="C41" i="33"/>
  <c r="C52" i="33"/>
  <c r="C34" i="33"/>
  <c r="C31" i="33"/>
  <c r="C40" i="33"/>
  <c r="C27" i="33"/>
  <c r="C26" i="33"/>
  <c r="C25" i="33"/>
  <c r="C24" i="33"/>
  <c r="C23" i="33"/>
  <c r="C22" i="33"/>
  <c r="E20" i="33"/>
  <c r="E56" i="33" s="1"/>
  <c r="B57" i="33"/>
  <c r="B95" i="33"/>
  <c r="H12" i="33"/>
  <c r="H20" i="33" s="1"/>
  <c r="H56" i="33" s="1"/>
  <c r="N14" i="33"/>
  <c r="N20" i="33" s="1"/>
  <c r="N56" i="33" s="1"/>
  <c r="K13" i="33"/>
  <c r="K20" i="33" s="1"/>
  <c r="K56" i="33" s="1"/>
  <c r="B13" i="33" l="1"/>
  <c r="B14" i="33"/>
  <c r="B12" i="33"/>
  <c r="E58" i="33" l="1"/>
  <c r="E60" i="33" s="1"/>
  <c r="E61" i="33" s="1"/>
  <c r="B20" i="33"/>
  <c r="C12" i="33" s="1"/>
  <c r="N58" i="33"/>
  <c r="N60" i="33" s="1"/>
  <c r="N61" i="33" s="1"/>
  <c r="K58" i="33"/>
  <c r="K60" i="33" s="1"/>
  <c r="K61" i="33" s="1"/>
  <c r="L20" i="33" s="1"/>
  <c r="H58" i="33"/>
  <c r="H60" i="33" s="1"/>
  <c r="H70" i="33" s="1"/>
  <c r="F29" i="33" l="1"/>
  <c r="B56" i="33"/>
  <c r="C16" i="33"/>
  <c r="C15" i="33"/>
  <c r="C17" i="33"/>
  <c r="C14" i="33"/>
  <c r="C11" i="33"/>
  <c r="C13" i="33"/>
  <c r="C18" i="33"/>
  <c r="F54" i="33"/>
  <c r="F20" i="33"/>
  <c r="E70" i="33"/>
  <c r="F45" i="33"/>
  <c r="E64" i="33"/>
  <c r="E65" i="33" s="1"/>
  <c r="F37" i="33"/>
  <c r="O20" i="33"/>
  <c r="H61" i="33"/>
  <c r="N70" i="33"/>
  <c r="N64" i="33"/>
  <c r="N65" i="33" s="1"/>
  <c r="O54" i="33"/>
  <c r="O29" i="33"/>
  <c r="O37" i="33"/>
  <c r="O45" i="33"/>
  <c r="K64" i="33"/>
  <c r="K65" i="33" s="1"/>
  <c r="L54" i="33"/>
  <c r="L29" i="33"/>
  <c r="L45" i="33"/>
  <c r="L37" i="33"/>
  <c r="K70" i="33"/>
  <c r="F70" i="33" l="1"/>
  <c r="B58" i="33"/>
  <c r="B60" i="33" s="1"/>
  <c r="B70" i="33" s="1"/>
  <c r="I45" i="33"/>
  <c r="I20" i="33"/>
  <c r="H64" i="33"/>
  <c r="I54" i="33"/>
  <c r="I29" i="33"/>
  <c r="O70" i="33"/>
  <c r="I37" i="33"/>
  <c r="L70" i="33"/>
  <c r="I70" i="33" l="1"/>
  <c r="H65" i="33"/>
  <c r="B61" i="33"/>
  <c r="C20" i="33" l="1"/>
  <c r="K9" i="33"/>
  <c r="E9" i="33"/>
  <c r="N9" i="33"/>
  <c r="H9" i="33"/>
  <c r="B64" i="33"/>
  <c r="C54" i="33"/>
  <c r="C45" i="33"/>
  <c r="C29" i="33"/>
  <c r="C37" i="33"/>
  <c r="C70" i="33" l="1"/>
  <c r="B65" i="33"/>
  <c r="B66" i="33" s="1"/>
  <c r="B71" i="33" s="1"/>
  <c r="B69" i="33" l="1"/>
  <c r="B96" i="33"/>
  <c r="C96" i="33" s="1"/>
  <c r="C95" i="33"/>
  <c r="C71" i="33"/>
  <c r="C69" i="33" s="1"/>
  <c r="C65" i="33"/>
  <c r="C66" i="33"/>
  <c r="F65" i="33" l="1"/>
  <c r="E66" i="33"/>
  <c r="F66" i="33" s="1"/>
  <c r="H66" i="33"/>
  <c r="H71" i="33" s="1"/>
  <c r="K66" i="33"/>
  <c r="L66" i="33" s="1"/>
  <c r="L65" i="33"/>
  <c r="O65" i="33"/>
  <c r="N66" i="33"/>
  <c r="N71" i="33" s="1"/>
  <c r="N96" i="33" s="1"/>
  <c r="O96" i="33" s="1"/>
  <c r="I65" i="33"/>
  <c r="H96" i="33" l="1"/>
  <c r="I96" i="33" s="1"/>
  <c r="E71" i="33"/>
  <c r="E69" i="33" s="1"/>
  <c r="I71" i="33"/>
  <c r="I69" i="33" s="1"/>
  <c r="H69" i="33"/>
  <c r="I95" i="33"/>
  <c r="I66" i="33"/>
  <c r="K71" i="33"/>
  <c r="L95" i="33" s="1"/>
  <c r="N69" i="33"/>
  <c r="O95" i="33"/>
  <c r="O71" i="33"/>
  <c r="O69" i="33" s="1"/>
  <c r="O66" i="33"/>
  <c r="F95" i="33" l="1"/>
  <c r="E96" i="33"/>
  <c r="F96" i="33" s="1"/>
  <c r="F71" i="33"/>
  <c r="F69" i="33" s="1"/>
  <c r="L71" i="33"/>
  <c r="L69" i="33" s="1"/>
  <c r="K69" i="33"/>
  <c r="K96" i="33"/>
  <c r="L96" i="33" s="1"/>
  <c r="D9" i="36" l="1"/>
  <c r="E8" i="36"/>
  <c r="D8" i="36"/>
  <c r="F8" i="36"/>
  <c r="D10" i="36"/>
  <c r="E10" i="36" s="1"/>
  <c r="E9" i="36" l="1"/>
  <c r="F9" i="36"/>
  <c r="F10"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N50" authorId="0" shapeId="0" xr:uid="{4D1942C1-01FE-0346-A5D3-2B378DE01553}">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N52" authorId="0" shapeId="0" xr:uid="{759ACF97-75D0-6A4E-8E65-FB0A168EB42A}">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B525C5EA-DA96-314D-BA9B-90C2C223770D}">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die aktuell geltenden kalkulatorischen Kostensätze nach Personal-Kategorien hinterlegt. Dazu muss der Beschäftigungsgrad in % und die Anzahl Monate nzw die Anzahl Studen (ZHAW) eingefügt werden --&gt; daraus werden anteilige Personalkosten kalkuliert und direkt übernommen (Zeilen 11 bis 14).
</t>
        </r>
        <r>
          <rPr>
            <sz val="10"/>
            <color rgb="FF000000"/>
            <rFont val="+mn-lt"/>
            <charset val="1"/>
          </rPr>
          <t xml:space="preserve">
</t>
        </r>
        <r>
          <rPr>
            <sz val="10"/>
            <color rgb="FF000000"/>
            <rFont val="+mn-lt"/>
            <charset val="1"/>
          </rPr>
          <t xml:space="preserve">--&gt; im Blatt "Personalkosten" gibt es zusätzliche Informationen.
</t>
        </r>
        <r>
          <rPr>
            <sz val="10"/>
            <color rgb="FF000000"/>
            <rFont val="+mn-lt"/>
            <charset val="1"/>
          </rPr>
          <t xml:space="preserve">
</t>
        </r>
        <r>
          <rPr>
            <sz val="10"/>
            <color rgb="FF000000"/>
            <rFont val="+mn-lt"/>
            <charset val="1"/>
          </rPr>
          <t xml:space="preserve">2) Alternativ können die Personalkosten auch manuell eingebeben werden in den Zeilen 15 bis 18 mit entsprechenden Kommentaren.
</t>
        </r>
        <r>
          <rPr>
            <sz val="10"/>
            <color rgb="FF000000"/>
            <rFont val="+mn-lt"/>
            <charset val="1"/>
          </rPr>
          <t xml:space="preserve">
</t>
        </r>
        <r>
          <rPr>
            <sz val="10"/>
            <color rgb="FF000000"/>
            <rFont val="+mn-lt"/>
            <charset val="1"/>
          </rPr>
          <t xml:space="preserve">
</t>
        </r>
        <r>
          <rPr>
            <sz val="10"/>
            <color rgb="FF000000"/>
            <rFont val="+mn-lt"/>
            <charset val="1"/>
          </rPr>
          <t xml:space="preserve">
</t>
        </r>
      </text>
    </comment>
    <comment ref="A29" authorId="0" shapeId="0" xr:uid="{C4437106-32BF-7647-AFF8-76D1FB515DF1}">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können beliebig überschrieben und bezeichnet werden.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sie nachvollziehbar sind.
</t>
        </r>
        <r>
          <rPr>
            <sz val="10"/>
            <color rgb="FF000000"/>
            <rFont val="+mn-lt"/>
            <charset val="1"/>
          </rPr>
          <t xml:space="preserve">4) Keine Reserveposten aufbauen! </t>
        </r>
      </text>
    </comment>
    <comment ref="A37" authorId="0" shapeId="0" xr:uid="{C40CF758-4475-ED42-A45C-B3A8FAAC2DF6}">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oder maximal 100 TCHF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r>
          <rPr>
            <b/>
            <sz val="10"/>
            <color rgb="FF000000"/>
            <rFont val="Calibri"/>
            <family val="2"/>
          </rPr>
          <t>Hinweis: DIZH-Mittel dürfen nicht für Ausgaben von Praxispartnern verwendet werden. Daher können Praxispartner keine Subcontractor sein!</t>
        </r>
      </text>
    </comment>
    <comment ref="A45" authorId="0" shapeId="0" xr:uid="{E5DA2EAE-E908-0F48-A918-B775D89AD2CC}">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55 von den Projektkosten abgezogen.</t>
        </r>
      </text>
    </comment>
    <comment ref="A54" authorId="0" shapeId="0" xr:uid="{D16B59CD-BE0A-D742-8223-B2999BBC9D3F}">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50 TCHF sind aktivierungspflichtig und somit </t>
        </r>
        <r>
          <rPr>
            <i/>
            <sz val="10"/>
            <color rgb="FF000000"/>
            <rFont val="+mn-lt"/>
            <charset val="1"/>
          </rPr>
          <t xml:space="preserve">nicht berechtigt für einen Bezug vom DIZH Sonderkredit.
</t>
        </r>
        <r>
          <rPr>
            <i/>
            <sz val="10"/>
            <color rgb="FF000000"/>
            <rFont val="+mn-lt"/>
            <charset val="1"/>
          </rPr>
          <t>- Für immaterielle Alagen (zB Software) gilt bei der UZH eine AKtivierungsgrenze von 200 TCHF.</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6" authorId="0" shapeId="0" xr:uid="{1D4CC6B5-F075-7F46-A55F-473662141A75}">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7" authorId="0" shapeId="0" xr:uid="{A3EB8D7E-1072-C44B-8756-9D9691DEF06E}">
      <text>
        <r>
          <rPr>
            <sz val="10"/>
            <color rgb="FF000000"/>
            <rFont val="+mn-lt"/>
            <charset val="1"/>
          </rPr>
          <t xml:space="preserve">
</t>
        </r>
        <r>
          <rPr>
            <sz val="10"/>
            <color rgb="FF000000"/>
            <rFont val="+mn-lt"/>
            <charset val="1"/>
          </rPr>
          <t>Da die Finanzierung momentan nicht geregelt ist, wird der Anteil der Praxispartner von den Projektkosten abgezogen.</t>
        </r>
      </text>
    </comment>
    <comment ref="A58" authorId="0" shapeId="0" xr:uid="{6B0A8A24-5AB5-224F-9CDE-F581E252CC93}">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60" authorId="0" shapeId="0" xr:uid="{D67874AD-1BC8-6F46-A6FA-4FC9C2B134D3}">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63" authorId="0" shapeId="0" xr:uid="{EE0FEF62-7637-0C4E-B8B7-C44C6118B712}">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Beantragte DIZH Gelder müssen mit mindestens 50% Eigenleistungs-Anteil gedeckt sein (siehe Auszug aus Konzept).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70" authorId="0" shapeId="0" xr:uid="{AB3A95C8-B1D9-8346-8581-11160C4E1E4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70" authorId="0" shapeId="0" xr:uid="{7AE2D4A8-F33B-A74E-A3E1-4DC35FAA575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70" authorId="0" shapeId="0" xr:uid="{15D21E48-68C0-8C47-97C9-52605602F4B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70" authorId="0" shapeId="0" xr:uid="{9FEB8295-6613-5B42-A243-B82B72BBC73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70" authorId="0" shapeId="0" xr:uid="{B1811461-DF08-2F41-A360-72A356624C4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70" authorId="0" shapeId="0" xr:uid="{C0FEBA82-0498-4447-B6A9-512C46AC78E6}">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70" authorId="0" shapeId="0" xr:uid="{EF4F3E59-CB06-A343-A840-B65F72D69B9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70" authorId="0" shapeId="0" xr:uid="{DEFFBA58-40EE-544B-BC05-610346BDB8E5}">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70" authorId="0" shapeId="0" xr:uid="{1912CFD3-66A8-DC45-A816-3209BAA772D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71" authorId="0" shapeId="0" xr:uid="{AD1E198A-0264-9041-8861-983820FF7A4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71" authorId="0" shapeId="0" xr:uid="{06DE04C8-FF3C-9A47-BF7B-934438E07784}">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71" authorId="0" shapeId="0" xr:uid="{851F9AD9-7B62-2942-8F5E-C6A334875E6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71" authorId="0" shapeId="0" xr:uid="{FA8C2E9D-2E00-D643-AC9D-E361B54BE85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71" authorId="0" shapeId="0" xr:uid="{AD5C4970-D188-974D-A486-470997281C7F}">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8" authorId="0" shapeId="0" xr:uid="{071F6787-B207-6644-93DD-959A734FBED7}">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86" authorId="0" shapeId="0" xr:uid="{5E96D477-0215-2047-AF25-FCCA0B349372}">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94" authorId="0" shapeId="0" xr:uid="{A1982188-3DD5-7744-893B-BAC58B98CB5B}">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A95" authorId="0" shapeId="0" xr:uid="{D37CC138-975D-9143-B36F-0B9B7C2B9709}">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B95" authorId="0" shapeId="0" xr:uid="{D3703C1C-CAB0-7541-8D7D-C1BCBD9806F3}">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E95" authorId="0" shapeId="0" xr:uid="{C39A919B-CBC8-6644-BD2C-F5FF75FDD916}">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H95" authorId="0" shapeId="0" xr:uid="{E8284038-E879-F34C-B1BD-860BE1D25CAA}">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K95" authorId="0" shapeId="0" xr:uid="{697C0615-FAA8-3F48-BDD9-FEAE3B5A4CC7}">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N95" authorId="0" shapeId="0" xr:uid="{54B58A9E-1417-E64D-BD00-0B86A4642DD2}">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A96" authorId="0" shapeId="0" xr:uid="{BA309E46-A7DD-244D-8407-D79DF9B1D169}">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B96" authorId="0" shapeId="0" xr:uid="{4C3F4689-0266-C146-8EF3-1A3BCE5C05A1}">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E96" authorId="0" shapeId="0" xr:uid="{324D05A8-8591-8A44-B333-827317C8759A}">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H96" authorId="0" shapeId="0" xr:uid="{815AC1A0-D52E-C144-9635-70F61D7542FC}">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K96" authorId="0" shapeId="0" xr:uid="{01877EF7-6002-C04B-B453-C6BD242A8C7E}">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N96" authorId="0" shapeId="0" xr:uid="{B86191D5-B3AD-4C47-A35A-FABDDE4C7B65}">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B11" authorId="0" shapeId="0" xr:uid="{D5D21878-3C48-9544-A1E4-C60B5AE7BE96}">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11" authorId="0" shapeId="0" xr:uid="{9F6CFC97-56BA-EA4E-A352-9D93FD9AE6A6}">
      <text>
        <r>
          <rPr>
            <b/>
            <sz val="10"/>
            <color rgb="FF000000"/>
            <rFont val="+mn-lt"/>
            <charset val="1"/>
          </rPr>
          <t xml:space="preserve">Personal-Kategorie:
</t>
        </r>
        <r>
          <rPr>
            <sz val="10"/>
            <color rgb="FF000000"/>
            <rFont val="Calibri"/>
            <family val="2"/>
          </rPr>
          <t xml:space="preserve">Für UZH Personal stehen nur drei Kategorien als "Drop Down" zur Auswahl: 
</t>
        </r>
        <r>
          <rPr>
            <sz val="10"/>
            <color rgb="FF000000"/>
            <rFont val="Calibri"/>
            <family val="2"/>
          </rPr>
          <t xml:space="preserve">
</t>
        </r>
        <r>
          <rPr>
            <sz val="10"/>
            <color rgb="FF000000"/>
            <rFont val="Calibri"/>
            <family val="2"/>
          </rPr>
          <t xml:space="preserve">
</t>
        </r>
        <r>
          <rPr>
            <sz val="10"/>
            <color rgb="FF000000"/>
            <rFont val="Calibri"/>
            <family val="2"/>
          </rPr>
          <t xml:space="preserve">1) Hilfassistenzen: Hilfassistenzen ohne Bachelor: Lohnklasse 10. Lohnstufen 03. CHF 74'435 für einen Jahreslohn mit 100% Pensum (inkl. 14 % Sozialleistungen). Hilfassistenzen mit Bachelor: Lohnklasse 10. Lohnstufen 03. CHF 86'205 für einen Jahreslohn mit 100% Pensum (inkl. 14 % Sozialleistungen). 
</t>
        </r>
        <r>
          <rPr>
            <sz val="10"/>
            <color rgb="FF000000"/>
            <rFont val="Calibri"/>
            <family val="2"/>
          </rPr>
          <t xml:space="preserve">
</t>
        </r>
        <r>
          <rPr>
            <sz val="10"/>
            <color rgb="FF000000"/>
            <rFont val="Calibri"/>
            <family val="2"/>
          </rPr>
          <t xml:space="preserve">2) Doktoranden: Gem. UZH Einreihungsrichtlinien: 80% Pensum. Die Jahreslöhne (inkl. 14.5 % Sozialleistungen) sind folgende: Doktorierende 1. Jahr  -&gt; CHF 71'355  / Bei 80% Pensum: CHF 57'083 Doktorierende 2. Jahr -&gt; CHF 73'630/ Bei 80% Pensum: CHF 58'904 Doktorierende 3. u. 4. Jahr -&gt; CHF 75'905  / Bei 80% Pensum: CHF 60'724 --&gt; Das Pensum muss in Spalte E angepasst werden. Meistens: 80%! 
</t>
        </r>
        <r>
          <rPr>
            <sz val="10"/>
            <color rgb="FF000000"/>
            <rFont val="Calibri"/>
            <family val="2"/>
          </rPr>
          <t xml:space="preserve">
</t>
        </r>
        <r>
          <rPr>
            <sz val="10"/>
            <color rgb="FF000000"/>
            <rFont val="Calibri"/>
            <family val="2"/>
          </rPr>
          <t xml:space="preserve">3) Research Assistant: Lohnklasse 17 mit Lohnstufe 03: Jahreslohn (inkl. 15% Sozialleistungen): CHF 109'904 mit 100% Pensum. Post Docs: Lohnklasse 18 mit Lohnstufe 03. Ergibt einen Jahreslohn (inkl. 15 % Sozialleistungen) von CHF 118'139 mit 100% Pensum. 
</t>
        </r>
        <r>
          <rPr>
            <sz val="10"/>
            <color rgb="FF000000"/>
            <rFont val="Calibri"/>
            <family val="2"/>
          </rPr>
          <t xml:space="preserve">
</t>
        </r>
        <r>
          <rPr>
            <sz val="10"/>
            <color rgb="FF000000"/>
            <rFont val="Calibri"/>
            <family val="2"/>
          </rPr>
          <t xml:space="preserve">Alle anderen Personalkategorien können manuell in den dafür vorgesehenen Zeilen eingegeben werden. </t>
        </r>
      </text>
    </comment>
    <comment ref="D11" authorId="0" shapeId="0" xr:uid="{69EF50FD-DAE8-2541-ACC2-8969F851FF27}">
      <text>
        <r>
          <rPr>
            <b/>
            <sz val="10"/>
            <color rgb="FF000000"/>
            <rFont val="+mn-lt"/>
            <charset val="1"/>
          </rPr>
          <t xml:space="preserve">Aufgabe: </t>
        </r>
        <r>
          <rPr>
            <sz val="10"/>
            <color rgb="FF000000"/>
            <rFont val="+mn-lt"/>
            <charset val="1"/>
          </rPr>
          <t xml:space="preserve">Rolle des Mitarbeiters innerhalb des Projektes
</t>
        </r>
      </text>
    </comment>
    <comment ref="E11" authorId="0" shapeId="0" xr:uid="{56905E82-72C3-ED44-A124-93F569CEFFDA}">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11" authorId="0" shapeId="0" xr:uid="{4489A736-2E85-F948-9E81-FCC919A9FCFE}">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11" authorId="0" shapeId="0" xr:uid="{6D45CB82-23CB-2B4F-9D13-F313863DCFE6}">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11" authorId="0" shapeId="0" xr:uid="{EEE2209B-F2FB-0E46-82DC-BDA5BC2F35D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25" authorId="0" shapeId="0" xr:uid="{29ACAFBD-E87C-9145-A4D2-268F2EF1785E}">
      <text>
        <r>
          <rPr>
            <b/>
            <sz val="10"/>
            <color rgb="FF000000"/>
            <rFont val="+mn-lt"/>
            <charset val="1"/>
          </rPr>
          <t xml:space="preserve">Personalkosten UZH: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UZH.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t>
        </r>
      </text>
    </comment>
    <comment ref="C28" authorId="0" shapeId="0" xr:uid="{71F319E1-A0D2-7D42-979E-23E2FFE59F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ZHAW.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mn-lt"/>
            <charset val="1"/>
          </rPr>
          <t xml:space="preserve">- Dozierende / Lehrbeauftragte: 1'796
</t>
        </r>
        <r>
          <rPr>
            <sz val="10"/>
            <color rgb="FF000000"/>
            <rFont val="+mn-lt"/>
            <charset val="1"/>
          </rPr>
          <t xml:space="preserve">- Wiss. Mitarbeitende: 1'964
</t>
        </r>
        <r>
          <rPr>
            <sz val="10"/>
            <color rgb="FF000000"/>
            <rFont val="+mn-lt"/>
            <charset val="1"/>
          </rPr>
          <t xml:space="preserve">- Wiss. Assistierende: 1'964
</t>
        </r>
        <r>
          <rPr>
            <sz val="10"/>
            <color rgb="FF000000"/>
            <rFont val="+mn-lt"/>
            <charset val="1"/>
          </rPr>
          <t xml:space="preserve">- Angestellte: 1'964 </t>
        </r>
      </text>
    </comment>
    <comment ref="D28" authorId="0" shapeId="0" xr:uid="{FAF3932D-2268-124D-9DFC-10AB2FF301B6}">
      <text>
        <r>
          <rPr>
            <b/>
            <sz val="10"/>
            <color rgb="FF000000"/>
            <rFont val="+mn-lt"/>
            <charset val="1"/>
          </rPr>
          <t xml:space="preserve">Aufgabe: </t>
        </r>
        <r>
          <rPr>
            <sz val="10"/>
            <color rgb="FF000000"/>
            <rFont val="+mn-lt"/>
            <charset val="1"/>
          </rPr>
          <t xml:space="preserve">Rolle des Mitarbeiters innerhalb des Projektes
</t>
        </r>
      </text>
    </comment>
    <comment ref="E28" authorId="0" shapeId="0" xr:uid="{95C9F4E0-47DD-A744-8665-89576A758FF5}">
      <text>
        <r>
          <rPr>
            <b/>
            <sz val="10"/>
            <color rgb="FF000000"/>
            <rFont val="+mn-lt"/>
            <charset val="1"/>
          </rPr>
          <t>Std</t>
        </r>
        <r>
          <rPr>
            <sz val="10"/>
            <color rgb="FF000000"/>
            <rFont val="+mn-lt"/>
            <charset val="1"/>
          </rPr>
          <t xml:space="preserve">:
</t>
        </r>
        <r>
          <rPr>
            <sz val="10"/>
            <color rgb="FF000000"/>
            <rFont val="+mn-lt"/>
            <charset val="1"/>
          </rPr>
          <t xml:space="preserve">Stunden des Mitarbeiters für das Projekt (z.B. gemäss Projektplan).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mn-lt"/>
            <charset val="1"/>
          </rPr>
          <t xml:space="preserve">- Dozierende / Lehrbeauftragte: 1'796
</t>
        </r>
        <r>
          <rPr>
            <sz val="10"/>
            <color rgb="FF000000"/>
            <rFont val="+mn-lt"/>
            <charset val="1"/>
          </rPr>
          <t xml:space="preserve">- Wiss. Mitarbeitende: 1'964
</t>
        </r>
        <r>
          <rPr>
            <sz val="10"/>
            <color rgb="FF000000"/>
            <rFont val="+mn-lt"/>
            <charset val="1"/>
          </rPr>
          <t xml:space="preserve">- Wiss. Assistierende: 1'964
</t>
        </r>
        <r>
          <rPr>
            <sz val="10"/>
            <color rgb="FF000000"/>
            <rFont val="+mn-lt"/>
            <charset val="1"/>
          </rPr>
          <t xml:space="preserve">- Angestellte: 1'964 </t>
        </r>
      </text>
    </comment>
    <comment ref="G28" authorId="0" shapeId="0" xr:uid="{AE1B9A71-969F-724F-B103-A6E109A4D155}">
      <text>
        <r>
          <rPr>
            <b/>
            <sz val="10"/>
            <color rgb="FF000000"/>
            <rFont val="+mn-lt"/>
            <charset val="1"/>
          </rPr>
          <t>Std-Satz:</t>
        </r>
        <r>
          <rPr>
            <sz val="10"/>
            <color rgb="FF000000"/>
            <rFont val="+mn-lt"/>
            <charset val="1"/>
          </rPr>
          <t xml:space="preserve">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text>
    </comment>
    <comment ref="H28" authorId="0" shapeId="0" xr:uid="{0D4A63A9-3BAC-BD4E-B48A-36794DEB7E54}">
      <text>
        <r>
          <rPr>
            <b/>
            <sz val="10"/>
            <color rgb="FF000000"/>
            <rFont val="+mn-lt"/>
            <charset val="1"/>
          </rPr>
          <t>anteilmässige Projektkosten</t>
        </r>
        <r>
          <rPr>
            <sz val="10"/>
            <color rgb="FF000000"/>
            <rFont val="+mn-lt"/>
            <charset val="1"/>
          </rPr>
          <t xml:space="preserve">:
</t>
        </r>
        <r>
          <rPr>
            <sz val="10"/>
            <color rgb="FF000000"/>
            <rFont val="+mn-lt"/>
            <charset val="1"/>
          </rPr>
          <t xml:space="preserve">Die Anzahl Stunden multipliziert mit dem internen Stunden-Satz.
</t>
        </r>
      </text>
    </comment>
    <comment ref="A42" authorId="0" shapeId="0" xr:uid="{EDBC0A27-C4B1-7E42-9281-94A09BFADE38}">
      <text>
        <r>
          <rPr>
            <b/>
            <sz val="10"/>
            <color rgb="FF000000"/>
            <rFont val="+mn-lt"/>
            <charset val="1"/>
          </rPr>
          <t xml:space="preserve">Personalkosten ZHAW: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ZHAW.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Std</t>
        </r>
        <r>
          <rPr>
            <sz val="10"/>
            <color rgb="FF000000"/>
            <rFont val="+mn-lt"/>
            <charset val="1"/>
          </rPr>
          <t xml:space="preserve">: Stunden des Mitarbeiters für das Projekt (z.B. gemäss Projektplan) 
</t>
        </r>
        <r>
          <rPr>
            <b/>
            <sz val="10"/>
            <color rgb="FF000000"/>
            <rFont val="+mn-lt"/>
            <charset val="1"/>
          </rPr>
          <t xml:space="preserve">Std-Satz: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Anzahl Stunden multipliziert mit dem internen Stunden-Satz. Das Total wird direkt ins "DIZH Innovationsprogramm Kalk" übernommen.
</t>
        </r>
      </text>
    </comment>
    <comment ref="C45" authorId="0" shapeId="0" xr:uid="{E265B8D5-0126-4240-84E1-8835BBBBDD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ZHdK.
</t>
        </r>
      </text>
    </comment>
    <comment ref="D45" authorId="0" shapeId="0" xr:uid="{347C8659-3940-C349-93A4-5E2432455BF7}">
      <text>
        <r>
          <rPr>
            <b/>
            <sz val="10"/>
            <color rgb="FF000000"/>
            <rFont val="+mn-lt"/>
            <charset val="1"/>
          </rPr>
          <t xml:space="preserve">Aufgabe: </t>
        </r>
        <r>
          <rPr>
            <sz val="10"/>
            <color rgb="FF000000"/>
            <rFont val="+mn-lt"/>
            <charset val="1"/>
          </rPr>
          <t xml:space="preserve">Rolle des Mitarbeiters innerhalb des Projektes
</t>
        </r>
      </text>
    </comment>
    <comment ref="E45" authorId="0" shapeId="0" xr:uid="{84E1B35D-9BD7-284C-9481-996ED580C2BF}">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45" authorId="0" shapeId="0" xr:uid="{E2319881-6BA8-274A-AB00-A368D6493F46}">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45" authorId="0" shapeId="0" xr:uid="{761665F8-17C2-9848-B926-A70275DC59DA}">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45" authorId="0" shapeId="0" xr:uid="{2AC57AD0-1CAF-AF45-B837-8BC749B8938B}">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59" authorId="0" shapeId="0" xr:uid="{E7B8C936-1BF2-EE44-9BDC-268133B62CF8}">
      <text>
        <r>
          <rPr>
            <b/>
            <sz val="10"/>
            <color rgb="FF000000"/>
            <rFont val="+mn-lt"/>
            <charset val="1"/>
          </rPr>
          <t xml:space="preserve">Personalkosten ZHdK: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ZHdK.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 ref="B62" authorId="0" shapeId="0" xr:uid="{DFC01D84-BDE2-384C-8156-062626122BBC}">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62" authorId="0" shapeId="0" xr:uid="{79FCE07C-0E26-F046-8E1C-F711A45A9BE2}">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PHZH.
</t>
        </r>
      </text>
    </comment>
    <comment ref="D62" authorId="0" shapeId="0" xr:uid="{E740CD95-9867-804F-A380-1204483BBE17}">
      <text>
        <r>
          <rPr>
            <b/>
            <sz val="10"/>
            <color rgb="FF000000"/>
            <rFont val="+mn-lt"/>
            <charset val="1"/>
          </rPr>
          <t xml:space="preserve">Aufgabe: </t>
        </r>
        <r>
          <rPr>
            <sz val="10"/>
            <color rgb="FF000000"/>
            <rFont val="+mn-lt"/>
            <charset val="1"/>
          </rPr>
          <t xml:space="preserve">Rolle des Mitarbeiters innerhalb des Projektes
</t>
        </r>
      </text>
    </comment>
    <comment ref="E62" authorId="0" shapeId="0" xr:uid="{3775BB28-DD67-194B-893A-AE2551C83F9D}">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62" authorId="0" shapeId="0" xr:uid="{F5287D78-B2FF-3040-933D-B45A8DE70769}">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62" authorId="0" shapeId="0" xr:uid="{97A431E8-2147-3548-865C-66E4C16D8639}">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62" authorId="0" shapeId="0" xr:uid="{869D0CBB-B79D-084C-A6EE-5A9A530801C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76" authorId="0" shapeId="0" xr:uid="{5BE85917-8680-CB4A-854F-F38CED0BBC98}">
      <text>
        <r>
          <rPr>
            <b/>
            <sz val="10"/>
            <color rgb="FF000000"/>
            <rFont val="+mn-lt"/>
            <charset val="1"/>
          </rPr>
          <t xml:space="preserve">Personalkosten PHZH: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PHZH.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0A272A9F-1FE7-9B46-823B-C18CFF6F06C7}">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2" authorId="0" shapeId="0" xr:uid="{20BAC618-73DD-F743-8549-EC0801E9E326}">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A7A53A89-59C5-4847-8B12-B78A0E69019C}">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2" authorId="0" shapeId="0" xr:uid="{C0A4F46F-2B0C-7943-B072-3A88599B7E8C}">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sharedStrings.xml><?xml version="1.0" encoding="utf-8"?>
<sst xmlns="http://schemas.openxmlformats.org/spreadsheetml/2006/main" count="658" uniqueCount="398">
  <si>
    <t>WEGLEITUNG FÜR DIZH KALKULATION</t>
  </si>
  <si>
    <t>Themen</t>
  </si>
  <si>
    <t>Erläuterungen</t>
  </si>
  <si>
    <t>Projekt-Bezeichnung</t>
  </si>
  <si>
    <t>Personalkosten</t>
  </si>
  <si>
    <t>Sachkosten</t>
  </si>
  <si>
    <t>Subcontracting</t>
  </si>
  <si>
    <t>Praxispartner</t>
  </si>
  <si>
    <t>Geräte / Anlagen / Infrastruktur</t>
  </si>
  <si>
    <t>Kalkulation Overhead</t>
  </si>
  <si>
    <t>Infos zu Projekt-Finanzierung</t>
  </si>
  <si>
    <t>ERLÄUTERUNGEN ZU DIESER WEGLEITUNG:</t>
  </si>
  <si>
    <t>Diese Wegleitung dient dazu, dem*r Antragsteller*in die geltenden Regeln sowie wichtige Erläuterungen für jeden Abschnitt darzulegen.</t>
  </si>
  <si>
    <t>Diese Spaltentrennung ist erforderlich, damit die Finanzierung pro Hochschule separat ersichtlich ist.</t>
  </si>
  <si>
    <t>Sofern es Sinn macht, kann sich eine Zeile auf mehrere Hochschulen beziehen.</t>
  </si>
  <si>
    <t>HINWEIS: Alle hier notierten Erklärungen und Erläuterungen sind in der Kalkulation (Zellen mit rotem Dreieck) als Notiz hinterlegt.</t>
  </si>
  <si>
    <t>PROJEKT-BEZEICHNUNG</t>
  </si>
  <si>
    <t xml:space="preserve">In den Zellen 1A - 4A müssen Angaben zum Projekt gemacht werden. </t>
  </si>
  <si>
    <t>Zelle 1A:</t>
  </si>
  <si>
    <t>Zelle 1E:</t>
  </si>
  <si>
    <t>Geplantes Startdatum</t>
  </si>
  <si>
    <t>Zelle 2A:</t>
  </si>
  <si>
    <t>Antragsteller*in (Name, HS)</t>
  </si>
  <si>
    <t>Zelle 2E:</t>
  </si>
  <si>
    <t>Laufzeit in Monaten</t>
  </si>
  <si>
    <t>Zelle 3A:</t>
  </si>
  <si>
    <t>beteiligte Hochschulen</t>
  </si>
  <si>
    <t>KALKULATION PERSONALKOSTEN:</t>
  </si>
  <si>
    <t>Die Personalkosten werden über das separate Blatt "Personalkosten" eingegeben. Das Total pro Hochschule wird automatisch ins Blatt "DIZH Budget Kalkulation" übertragen.</t>
  </si>
  <si>
    <t>Pro Hochschule gibt es ein Kalkulationsfenster mit 12 Zeilen. In den ersten 6 Zeilen sind fixe Standard-Kostensätze hinterlegt. Die letzten 6 Zeilen können beliebig überschrieben werden.</t>
  </si>
  <si>
    <t>Da jede Hochschule eine unterschiedliche Vorgehensweise kennt, ihre Personalkosten zu kalkulieren, gibt es pro Hochschule eine separate Erläuterung.</t>
  </si>
  <si>
    <t>Personalkosten UZH:</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</si>
  <si>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</si>
  <si>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</si>
  <si>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</si>
  <si>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1) Hilfassistenzen:</t>
  </si>
  <si>
    <t>Hilfassistenzen ohne Bachelor:</t>
  </si>
  <si>
    <t>Hilfassistenzen mit Bachelor:</t>
  </si>
  <si>
    <t>2) Doktoranden:</t>
  </si>
  <si>
    <t>Aufgabe: Rolle innerhalb des Projektes</t>
  </si>
  <si>
    <t>Besch-Grad: Der "Beschäftigungs-Grad" des Mitarbeiters im Projekt in %.</t>
  </si>
  <si>
    <t>Monate: Die Beschäftigungs-Dauer des Mitarbeiters in Monaten.</t>
  </si>
  <si>
    <t>Jahreskosten:</t>
  </si>
  <si>
    <t>weisse Felder: Die Lohnkosten werden gemäss gewählter Personal-Kategorie automatisch übernommen.</t>
  </si>
  <si>
    <t xml:space="preserve">orange Felder: Die Jahreskosten können manuell eingegeben werden. </t>
  </si>
  <si>
    <t>anteilmässige Projektkosten:</t>
  </si>
  <si>
    <t>Die Jahreskosten im Verhältnis des ausgewählten Beschäftigungs-Grades und der Anzahl Monate.</t>
  </si>
  <si>
    <t>Das Total wird direkt ins "DIZH Budget Kalkulation" übernommen.</t>
  </si>
  <si>
    <t>Personalkosten ZHAW:</t>
  </si>
  <si>
    <t>Personal-Kategorie: DROP-DOWN der Personalkategorie gemäss Vorgaben ZHAW.</t>
  </si>
  <si>
    <t>Aufgabe: Rolle innerhalb des Projektes.</t>
  </si>
  <si>
    <t xml:space="preserve">Std: Stunden des Mitarbeiters für das Projekt (z.B. gemäss Projektplan) </t>
  </si>
  <si>
    <t>Std-Satz:</t>
  </si>
  <si>
    <r>
      <t xml:space="preserve">weisse Felder: interne Kostensätze gemäss gewählter Personal-Kategorie. </t>
    </r>
    <r>
      <rPr>
        <sz val="12"/>
        <color theme="1"/>
        <rFont val="Helvetica"/>
        <family val="2"/>
      </rPr>
      <t>=&gt; Lohnintervall, in dem erfahrungsgemäss die grösste Anzahl von Mitarbeitenden zu finden ist.</t>
    </r>
  </si>
  <si>
    <t>orange Felder: Kostensatz kann selber eingefügt werden.</t>
  </si>
  <si>
    <t>Die Anzahl Stunden multipliziert mit dem internen Stunden-Satz.</t>
  </si>
  <si>
    <t>Personalkosten ZHdK:</t>
  </si>
  <si>
    <t>Personal-Kategorie: DROP-DOWN der Personalkategorie gemäss Vorgaben ZHdK.</t>
  </si>
  <si>
    <t>Personalkosten PHZH:</t>
  </si>
  <si>
    <t>Personal-Kategorie: DROP-DOWN der Personalkategorie gemäss Vorgaben PHZH.</t>
  </si>
  <si>
    <t>VORGABEN FÜR ANRECHENBARE SACHKOSTEN</t>
  </si>
  <si>
    <t>Erläuterungen:</t>
  </si>
  <si>
    <t>Alle Felder in Spalte A (Zeilen 23 bis 28) können beliebig überschrieben und bezeichnet werden. Bitte möglichst genaue und gut nachvollziehbare Bezeichnungen angeben.</t>
  </si>
  <si>
    <t>Beispiele:</t>
  </si>
  <si>
    <t>Open Access Kosten, Mietkosten, Versicherungen, Werbe-Kosten, Druckkosten etc.</t>
  </si>
  <si>
    <r>
      <t>Grundsatz</t>
    </r>
    <r>
      <rPr>
        <sz val="12"/>
        <color rgb="FF000000"/>
        <rFont val="Helvetica"/>
        <family val="2"/>
      </rPr>
      <t>:</t>
    </r>
  </si>
  <si>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</si>
  <si>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</si>
  <si>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</si>
  <si>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4) Keine Reserveposten aufbauen!</t>
  </si>
  <si>
    <t>VORGABEN FÜR SUBCONTRACTING</t>
  </si>
  <si>
    <t>Ausgaben für "Subcontracting"-Aufträge müssen von den Sachkosten getrennt werden.</t>
  </si>
  <si>
    <t>Ein Subcontractor ist typischerweise eine externe Firma die für das DIZH Projekt eine Arbeit erledigt, die nicht Hochschul-intern erbracht werden kann.</t>
  </si>
  <si>
    <t>Programmierungen, Beratungen, Erstellen Web-Auftritt, Event-Agenturen etc.</t>
  </si>
  <si>
    <t>1) Höchstens 20% der Gesamtprojektkosten oder maximal 100 TCHF.</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</si>
  <si>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</si>
  <si>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</si>
  <si>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weiter zu beachten:</t>
  </si>
  <si>
    <t>- Sofern aus dem Subcontracting ein immaterieller Wert (z.B. Software) entsteht, kann dies unter Umständen zu einem Investitionsbedarf führen.</t>
  </si>
  <si>
    <t>- Ob ein immaterieller Wert entsteht, hängt von verschiedenen Faktoren ab und dies muss die Finanzabteilung der jeweiligen Hochschule klären.</t>
  </si>
  <si>
    <t>VORGABEN FÜR PRAXISPARTNER</t>
  </si>
  <si>
    <t>Bei vielen "Calls" wird eine Vernetzung von DIZH-Partnerhochschulen mit gesellschaftlichen Akteur*innen (Praxispartnern) gefordert.</t>
  </si>
  <si>
    <t>Daher ist es wichtig, den monetären Wert dieser Zusammenarbeit mit dem externen Praxispartner in den dafür vorgesehenen Zeilen anzugeben.</t>
  </si>
  <si>
    <t>Betreffend der Finanzierung gibt es momentan keine geltende Regelung und daher können diese Beträge nicht für die DIZH Gelder berücksichtigt werden.</t>
  </si>
  <si>
    <t>Folglich wird im Blatt "DIZH Budget Kalkulation" der ermittelte Wert der Leistungen der involvierten Praxispartner vom Total der direkten Projektkosten subtrahiert.</t>
  </si>
  <si>
    <t>GERÄTE / ANLAGEN / INFRASTRUKTUR</t>
  </si>
  <si>
    <t xml:space="preserve">Schwellenwerte: </t>
  </si>
  <si>
    <t>PHZH, ZHAW, ZHdK: 50 TCHF</t>
  </si>
  <si>
    <t>Hingegen dürfen Anschaffungen von Geräten &amp; Anlagen unterhalb dieses Schwellenwertes für den DIZH Kredit angegeben werden.</t>
  </si>
  <si>
    <t>Ausgaben für Miete von Geräten müssen ebenfalls angegeben werden.</t>
  </si>
  <si>
    <r>
      <rPr>
        <i/>
        <sz val="12"/>
        <color rgb="FF000000"/>
        <rFont val="Helvetica"/>
        <family val="2"/>
      </rPr>
      <t>Beispiele</t>
    </r>
    <r>
      <rPr>
        <sz val="12"/>
        <color rgb="FF000000"/>
        <rFont val="Helvetica"/>
        <family val="2"/>
      </rPr>
      <t>:</t>
    </r>
  </si>
  <si>
    <t>Laborgeräte, Maschinen, Instrumente, Werkzeuge, Hardware (inkl. Betriebssoftware), Drucker, Fahrzeuge, Mobiliar, Software, Lizenzen, Patente etc.</t>
  </si>
  <si>
    <t>Praxisnahe Beispiele für UZH:</t>
  </si>
  <si>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</si>
  <si>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</si>
  <si>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</si>
  <si>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</si>
  <si>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</si>
  <si>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KALKULATION OVERHEAD</t>
  </si>
  <si>
    <t>Der Overhead beträgt immer 20% der Gesamtprojektkosten!</t>
  </si>
  <si>
    <t>Die Kalkulation des Overheads ist bereits in der Kalkulation fest integriert und wird automatisch richtig berechnet.</t>
  </si>
  <si>
    <t>Der Overhead-Zuschlag ist ein fixer kalkulatorischer Aufschlag pro Projekt.</t>
  </si>
  <si>
    <t>Insgesamt fallen in einem Projekt 25% Overhead auf den Primärmitteln an. Dies entspricht 20% von den Gesamtprojektkosten (inklusive Overhead) und ist unabhängig vom Finanzierungssplit.</t>
  </si>
  <si>
    <t>Erläuterung:</t>
  </si>
  <si>
    <t>kalkulierte Projektkosten: 80%</t>
  </si>
  <si>
    <t>+ Overhead: 20%</t>
  </si>
  <si>
    <t>= GESAMTPROJEKTKOSTEN inkl. OH: 100%</t>
  </si>
  <si>
    <t>INFOS ZU PROJEKT-FINANZIERUNG (ab Zeile 61)</t>
  </si>
  <si>
    <t>Finanzierungsnachweise der Gesamt-Projektkosten: Aufgeteilt auf DIZH Sonderkredit und einzubringende Eigenleistungen (EL) der Hochschulen (erforderliches Matching Funds).</t>
  </si>
  <si>
    <t>Vorgabe für den DIZH Sonderkredit:</t>
  </si>
  <si>
    <t>Einzubringende Eigenleistungen:</t>
  </si>
  <si>
    <t>Auflösung von Reserven</t>
  </si>
  <si>
    <t>Die Auflösung von Reserven ist in der Regel auf Stufe Hochschul-Leitung zu bestimmen.</t>
  </si>
  <si>
    <t>Umschichtung aus bestehenden Erträgen</t>
  </si>
  <si>
    <t>a) Cash-Leistungen (verfügbares Geld um bestimmte Ausgaben tätigen zu können): </t>
  </si>
  <si>
    <t>-</t>
  </si>
  <si>
    <t>Freie universitäre Mittel des Lehrstuhls bzw. des Instituts (no earmarked funds) als Cash</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</si>
  <si>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</si>
  <si>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</si>
  <si>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Monetarisiert durch jeweiligen Stundenansatz, wird durch Antragsteller selbst bestätigt</t>
  </si>
  <si>
    <t>Eingeworbene/einzuwerbende Drittmittel</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</si>
  <si>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</si>
  <si>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</si>
  <si>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</si>
  <si>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Drittmittel, die von Projektpartnern (z.B. Cashbeiträge von Praxispartnern) zur Verfügung gestellt werden und auf einem Drittmittelkonto landen.</t>
  </si>
  <si>
    <t>Drittmittel, bei denen der Geldgeber einer Umwidmung zugestimmt hat.</t>
  </si>
  <si>
    <t>Personaleinsatz von Personen (Doktoranden, Post-Docs, Assistenten) bezahlt aus Drittmittel mit direktem Bezug zum Projektthema;</t>
  </si>
  <si>
    <t>Monetarisiert durch jeweiligen Stundenansatz, wird vom jeweiligen Vorgesetzten bestätigt.</t>
  </si>
  <si>
    <t>Personaleinsatz von Personen (Doktoranden, Post-Docs, Assistenten) bezahlt aus Drittmittel, bei denen der Geldgeber einer Umwidmung zugestimmt hat;</t>
  </si>
  <si>
    <t xml:space="preserve">Für ZHAW-Finanzierungsanteile gilt: Es sind mind. 6.6% der Gesamtkosten an eingeworbenen Drittmitteln nachzuweisen.  </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</si>
  <si>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</si>
  <si>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</si>
  <si>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</si>
  <si>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</si>
  <si>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r>
      <t xml:space="preserve">Zahlen können in </t>
    </r>
    <r>
      <rPr>
        <b/>
        <i/>
        <sz val="12"/>
        <color theme="1"/>
        <rFont val="Arial"/>
        <family val="2"/>
      </rPr>
      <t>hell orangen</t>
    </r>
    <r>
      <rPr>
        <sz val="12"/>
        <color theme="1"/>
        <rFont val="Arial"/>
        <family val="2"/>
      </rPr>
      <t xml:space="preserve"> Felder eingegeben werden.</t>
    </r>
  </si>
  <si>
    <r>
      <t xml:space="preserve">Zahlen können in </t>
    </r>
    <r>
      <rPr>
        <b/>
        <i/>
        <sz val="12"/>
        <color theme="1"/>
        <rFont val="Arial"/>
        <family val="2"/>
      </rPr>
      <t>hell grünen</t>
    </r>
    <r>
      <rPr>
        <sz val="12"/>
        <color theme="1"/>
        <rFont val="Arial"/>
        <family val="2"/>
      </rPr>
      <t xml:space="preserve"> Felder eingegeben werden.</t>
    </r>
  </si>
  <si>
    <t>--&gt; Alle anderen Felder sind für Eingaben gesperrt.</t>
  </si>
  <si>
    <t>Blatt entsperren: Überprüfen - Blattschutz aufheben (ohne Code möglich)</t>
  </si>
  <si>
    <t>Berechnetes End-Datum</t>
  </si>
  <si>
    <t>Antragsteller (Name, HS)</t>
  </si>
  <si>
    <t>Berechnet in Jahren</t>
  </si>
  <si>
    <t>Beteiligte Hochschulen</t>
  </si>
  <si>
    <t>UZH</t>
  </si>
  <si>
    <t>ZHAW</t>
  </si>
  <si>
    <t>ZHdK</t>
  </si>
  <si>
    <r>
      <t xml:space="preserve">KOMMENTAR </t>
    </r>
    <r>
      <rPr>
        <b/>
        <sz val="8"/>
        <color theme="1"/>
        <rFont val="Arial Black"/>
        <family val="2"/>
      </rPr>
      <t>(können nach belieben überschrieben werden)</t>
    </r>
  </si>
  <si>
    <t>DETAIL</t>
  </si>
  <si>
    <t>CHF</t>
  </si>
  <si>
    <t>in %</t>
  </si>
  <si>
    <t>PHZH</t>
  </si>
  <si>
    <t>Personal UZH (Übertrag aus "Personalkosten)</t>
  </si>
  <si>
    <t>wird vom Blatt "Personalkosten" direkt übernommen</t>
  </si>
  <si>
    <t>Personal ZHAW (Übertrag aus "Personalkosten)</t>
  </si>
  <si>
    <t>Personal ZHdK (Übertrag aus "Personalkosten)</t>
  </si>
  <si>
    <t>Personal PHZH (Übertrag aus "Personalkosten)</t>
  </si>
  <si>
    <t>…</t>
  </si>
  <si>
    <t>kann beliebig ausgefüllt werden.</t>
  </si>
  <si>
    <t>zusätzliche Linien: Zeile 17 markieren und mit 'ctrl c' und 'ctrl +'  einfügen</t>
  </si>
  <si>
    <t>TOTAL PERSONAL INTERN</t>
  </si>
  <si>
    <t>zusätzliche Linien: Zeile 25 markieren und mit 'ctrl c' und 'ctrl +'  einfügen</t>
  </si>
  <si>
    <t>TOTAL SACHKOSTEN</t>
  </si>
  <si>
    <t>z.B. Programmierung</t>
  </si>
  <si>
    <t>Zeile ist Beispiel und kann überschrieben werden. Idealerweise liegt eine Offerte vor.</t>
  </si>
  <si>
    <t>z.B. Beratungshonorar</t>
  </si>
  <si>
    <t>z.B. Webpage</t>
  </si>
  <si>
    <t>z.B. externer Event (läuft über Event-Agentur)</t>
  </si>
  <si>
    <t>zum selber beschriften und ausfüllen</t>
  </si>
  <si>
    <t>zusätzliche Linien: Zeile 32 markieren und mit 'ctrl c' und 'ctrl +'  einfügen</t>
  </si>
  <si>
    <t>TOTAL SUBCONTRACTING</t>
  </si>
  <si>
    <t>zusätzliche Linien: Zeile 39 markieren und mit 'ctrl c' und 'ctrl +'  einfügen</t>
  </si>
  <si>
    <t>TOTAL PRAXISPARTNER</t>
  </si>
  <si>
    <t>z.B. Laptops</t>
  </si>
  <si>
    <t>Beschaffungen von Anlagen grösser als 10 TCHF (UZH) oder 50 TCHF (übrige HS) gibt es keine DIZH Gelder.</t>
  </si>
  <si>
    <t>z.B. Drucker</t>
  </si>
  <si>
    <t xml:space="preserve">Bei Anlagen klären ob diese bereits HS-intern verfügbar sind. </t>
  </si>
  <si>
    <t>zusätzliche Linien: Zeile 47 markieren und mit 'ctrl c' und 'ctrl +'  einfügen</t>
  </si>
  <si>
    <t>TOTAL GERÄTE / ANLAGEN</t>
  </si>
  <si>
    <t>Anlagen unterhalb Aktivierunsgrenze</t>
  </si>
  <si>
    <t>GESAMTPROJEKTKOSTEN (mit PP)</t>
  </si>
  <si>
    <t>abzüglich Praxispartner</t>
  </si>
  <si>
    <t>GESAMTPROJEKTKOSTEN (ohne PP)</t>
  </si>
  <si>
    <t>OVERHEAD (OH)</t>
  </si>
  <si>
    <t>GESAMTPROJEKTKOSTEN INKL. OH</t>
  </si>
  <si>
    <t>PROJEKT-FINANZIERUNG:</t>
  </si>
  <si>
    <t>ERFORDERLICHES MATCHING FUNDS TOTAL</t>
  </si>
  <si>
    <t>MATCHING FUNDS DECKUNG:</t>
  </si>
  <si>
    <t>Overhead</t>
  </si>
  <si>
    <t>Einzubringende Eigenleistungen</t>
  </si>
  <si>
    <t>zusätzliche Linien: Zeile 71 markieren und mit 'ctrl c' und 'ctrl +'  einfügen</t>
  </si>
  <si>
    <t>Auflösung von Reserven (gesichert)</t>
  </si>
  <si>
    <t>zusätzliche Linien: Zeile 78 markieren und mit 'ctrl c' und 'ctrl +'  einfügen</t>
  </si>
  <si>
    <t>Umschichtung aus bestehenden Erträgen (gesichert)</t>
  </si>
  <si>
    <t>zusätzliche Linien: Zeile 85 markieren und mit 'ctrl c' und 'ctrl +'  einfügen</t>
  </si>
  <si>
    <t>Eingeworbene/einzuwerbende Drittmittel (gesichert)</t>
  </si>
  <si>
    <t>TOTAL GESICHERTE EIGENLEISTUNGEN</t>
  </si>
  <si>
    <t>Projekt-Bezeichnung:</t>
  </si>
  <si>
    <t>Antragsteller (Name, HS):</t>
  </si>
  <si>
    <t>beteiligte Hochschulen:</t>
  </si>
  <si>
    <t>Laufzeit in Monaten:</t>
  </si>
  <si>
    <t>Kalkulationsschema UZH</t>
  </si>
  <si>
    <t>Kalkulationsschema ZHAW</t>
  </si>
  <si>
    <t>Kalkulationsschema ZHdK</t>
  </si>
  <si>
    <t>Kalkulationsschema PHZH</t>
  </si>
  <si>
    <t>HS</t>
  </si>
  <si>
    <t>Person</t>
  </si>
  <si>
    <t>Personal-Kategorie</t>
  </si>
  <si>
    <t>Aufgabe</t>
  </si>
  <si>
    <t>Besch-Grad</t>
  </si>
  <si>
    <t>Monate</t>
  </si>
  <si>
    <t>Jahreskosten</t>
  </si>
  <si>
    <t>anteilmässige Projektkosten CHF</t>
  </si>
  <si>
    <t>Zeilen mit Dropdown Menu in der Spalte "Personal-Kategorie"</t>
  </si>
  <si>
    <t>In diesen Zeilen können die Jahreskosten manuell eingegeben werden.</t>
  </si>
  <si>
    <t>Linien einfügen: Zeile 17 (inkl. Dropdown Menu) respektive Zeile 22 (ohne Dropdown Menu) markieren und mit 'ctrl c' und 'ctrl +' eine weitere einfügen</t>
  </si>
  <si>
    <t>TOTAL PERSONALKOSTEN UZH</t>
  </si>
  <si>
    <t>Std-Satz</t>
  </si>
  <si>
    <t>Linien einfügen: Zeile 34 (inkl. Dropdown Menu) respektive Zeile 39 (ohne Dropdown Menu) markieren und mit 'ctrl c' und 'ctrl +' eine weitere einfügen</t>
  </si>
  <si>
    <t>TOTAL PERSONALKOSTEN ZHAW</t>
  </si>
  <si>
    <t>Linien einfügen: Zeile 51 (inkl. Dropdown Menu) respektive Zeile 56 (ohne Dropdown Menu) markieren und mit 'ctrl c' und 'ctrl +' eine weitere einfügen</t>
  </si>
  <si>
    <t>TOTAL PERSONALKOSTEN ZHdK</t>
  </si>
  <si>
    <t>Linien einfügen: Zeile 68 (inkl. Dropdown Menu) respektive Zeile 73 (ohne Dropdown Menu) markieren und mit 'ctrl c' und 'ctrl +' eine weitere einfügen</t>
  </si>
  <si>
    <t>TOTAL PERSONALKOSTEN PHZH</t>
  </si>
  <si>
    <t>TEUERUNG</t>
  </si>
  <si>
    <t>Jahr</t>
  </si>
  <si>
    <t>in &amp;</t>
  </si>
  <si>
    <t>RRB Bezug</t>
  </si>
  <si>
    <t>BSP1</t>
  </si>
  <si>
    <t>BSP 2</t>
  </si>
  <si>
    <t>RRB-2022-1693</t>
  </si>
  <si>
    <t>Berechnete Kosten</t>
  </si>
  <si>
    <t>RRB-2021-1215</t>
  </si>
  <si>
    <t>Teuerungsrate</t>
  </si>
  <si>
    <t>RRB-2020-1099</t>
  </si>
  <si>
    <t>Jahre</t>
  </si>
  <si>
    <t>RRB-2019-0984</t>
  </si>
  <si>
    <t>Teuerung in CHF</t>
  </si>
  <si>
    <t>RRB-2018-0997</t>
  </si>
  <si>
    <t>Differenz</t>
  </si>
  <si>
    <t>RRB-2017-1008</t>
  </si>
  <si>
    <t>Zukünftiger Wert</t>
  </si>
  <si>
    <t>RRB-2016-1032</t>
  </si>
  <si>
    <t>RRB-2015-1001</t>
  </si>
  <si>
    <t>RRB-2014-1135</t>
  </si>
  <si>
    <t>Jahr 1</t>
  </si>
  <si>
    <t>RRB-2013-1215</t>
  </si>
  <si>
    <t>Jahr 2</t>
  </si>
  <si>
    <t>RRB-2012-1111</t>
  </si>
  <si>
    <t>Jahr 3</t>
  </si>
  <si>
    <t>RRB-2011-1317</t>
  </si>
  <si>
    <t>Jahr 4</t>
  </si>
  <si>
    <t>RRB-2010-1641</t>
  </si>
  <si>
    <t>Jahr 5</t>
  </si>
  <si>
    <t>RRB-2009-1988</t>
  </si>
  <si>
    <t>Jahr 6</t>
  </si>
  <si>
    <t>RRB-2008-1885</t>
  </si>
  <si>
    <t>Jahr 7</t>
  </si>
  <si>
    <t>Jahr 8</t>
  </si>
  <si>
    <t>Ø 2009 - 2022</t>
  </si>
  <si>
    <t>14 Jahre</t>
  </si>
  <si>
    <t>Jahr 9</t>
  </si>
  <si>
    <t>Ø 2009 - 2023</t>
  </si>
  <si>
    <t>15 Jahre</t>
  </si>
  <si>
    <t>Jahr 10</t>
  </si>
  <si>
    <t>Jahr 11</t>
  </si>
  <si>
    <t>Jahr 12</t>
  </si>
  <si>
    <t>Jahr 13</t>
  </si>
  <si>
    <t>Jahr 14</t>
  </si>
  <si>
    <t>Jahr 15</t>
  </si>
  <si>
    <t>Jahr 16</t>
  </si>
  <si>
    <t>Jahr 17</t>
  </si>
  <si>
    <t>Jahr 18</t>
  </si>
  <si>
    <t>Jahr 19</t>
  </si>
  <si>
    <t>Jahr 20</t>
  </si>
  <si>
    <t>Personalkategorien Planung</t>
  </si>
  <si>
    <t xml:space="preserve">Stundensätze für </t>
  </si>
  <si>
    <t>Jahresstunden</t>
  </si>
  <si>
    <t>Kosten pro Jahr</t>
  </si>
  <si>
    <t>Kosten pro Monat</t>
  </si>
  <si>
    <t>Kosten pro Tag</t>
  </si>
  <si>
    <t>Planung/Verrechnung</t>
  </si>
  <si>
    <t>für Planung</t>
  </si>
  <si>
    <t>in CHF</t>
  </si>
  <si>
    <t>bei 100% BG</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</si>
  <si>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</si>
  <si>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</si>
  <si>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</si>
  <si>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</si>
  <si>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</si>
  <si>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</si>
  <si>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</si>
  <si>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</si>
  <si>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</si>
  <si>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</si>
  <si>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</si>
  <si>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</si>
  <si>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</si>
  <si>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ZHdK vorhanden</t>
  </si>
  <si>
    <t>benötigt</t>
  </si>
  <si>
    <t>DIZH-Institution</t>
  </si>
  <si>
    <t>overhead (vorhanden)</t>
  </si>
  <si>
    <t>Faktoren</t>
  </si>
  <si>
    <t>Pensum</t>
  </si>
  <si>
    <t>Mittelwert</t>
  </si>
  <si>
    <t>inkl. Soz. leistungen</t>
  </si>
  <si>
    <t>Hilfsassistierende ohne Bachelor (100% Pensum; LK10/LS03-11)</t>
  </si>
  <si>
    <t>Hilfsassistierende MIT Bachelor (100% Pensum, LK 13/LS03-11)</t>
  </si>
  <si>
    <t>Post-Docs (100% Pensum, LK 18/LS03)</t>
  </si>
  <si>
    <t>offizielle Kostensätze der Personalkosten der UZH für 2024</t>
  </si>
  <si>
    <t>Soz.Lst</t>
  </si>
  <si>
    <t>Doktorierende 1. Jahr (idR 80% Pensum)</t>
  </si>
  <si>
    <t>neu 80% bei gleichem Lohn. Somit werden sie günstiger bei einer 100% Hochrechnung</t>
  </si>
  <si>
    <t>Doktorierende 2. Jahr (idR 80% Pensum)</t>
  </si>
  <si>
    <t>Doktorierende 3. u. 4. Jahr (idR 80% Pensum)</t>
  </si>
  <si>
    <t>Assistierende (mind. 50% Pensum, LK 17/LS03)</t>
  </si>
  <si>
    <t>wissenschaftl. MA Lehre und Forschung (100% Pensum, LK 17/LS03)</t>
  </si>
  <si>
    <t>4*42 Selbstausbildungszeit wird noch abgezogen</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</si>
  <si>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</si>
  <si>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</si>
  <si>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</si>
  <si>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</si>
  <si>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</si>
  <si>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</si>
  <si>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</si>
  <si>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</si>
  <si>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SNF ist mit Istlöhnen</t>
  </si>
  <si>
    <t>std</t>
  </si>
  <si>
    <t>Wochen</t>
  </si>
  <si>
    <t>Wochen Ferien</t>
  </si>
  <si>
    <t>Feiertage</t>
  </si>
  <si>
    <t>Arbeitstage</t>
  </si>
  <si>
    <r>
      <t>GEFORDERTE DIZH GELDER *</t>
    </r>
    <r>
      <rPr>
        <sz val="10"/>
        <color theme="1"/>
        <rFont val="Arial Black"/>
        <family val="2"/>
      </rPr>
      <t>Wert aus B65 in Selectus übernehmen</t>
    </r>
  </si>
  <si>
    <r>
      <t>MATCHING FUNDS TOTAL</t>
    </r>
    <r>
      <rPr>
        <sz val="10"/>
        <color theme="1"/>
        <rFont val="Arial Black"/>
        <family val="2"/>
      </rPr>
      <t xml:space="preserve"> *Wert aus B69 in Selectus übernehmen, sofern C95 = 100%)</t>
    </r>
  </si>
  <si>
    <r>
      <t>GESAMTPROJEKTKOSTEN</t>
    </r>
    <r>
      <rPr>
        <sz val="10"/>
        <color theme="1"/>
        <rFont val="Arial"/>
        <family val="2"/>
      </rPr>
      <t xml:space="preserve"> *Wert aus B64 in Selectus übernehmen</t>
    </r>
  </si>
  <si>
    <t>Die Excel-Kalkulation "DIZH Budget Kalkulation" muss zwingend ausgefüllt werden, damit das Projekt-Budget einheitlich mit den gültigen Voraussetzungen kalkuliert wird.</t>
  </si>
  <si>
    <t>Für jede beteiligte Hochschule gibt es separate Spalten; PHZH: Spalte E, UZH: Spalte H,  ZHAW: Spalte K, ZHdK: Spalte N.</t>
  </si>
  <si>
    <t>Das Blatt wurde gesperrt und ist ohne Passwort geschützt, bei Bedarf kann der Blattschutz aufgehoben werden.</t>
  </si>
  <si>
    <t>Zellen 1K und 2K: automatische Berechnung</t>
  </si>
  <si>
    <t>--&gt; Das Pensum muss in Spalte E angepasst werden. Meistens: 80%!</t>
  </si>
  <si>
    <t>Gem. UZH Einreihungsrichtlinien: 80% Pensum. Die Jahreslöhne (inkl. 14.5 % Sozialleistungen) sind folgende:</t>
  </si>
  <si>
    <t>Das heisst, die Hochschulen dürfen im Moment die "In-Kind Leistungen" der Praxispartner im Rahmen des DIZH Finanzreportings nicht inkludieren.</t>
  </si>
  <si>
    <t>Beschaffungen von Geräten, Anlagen und Infrastrukturen, welche für das Projekt unabdingbar sind und einen Nutzen von mindestens einem Jahr aufweisen.</t>
  </si>
  <si>
    <t>Anschaffungen, welche diese Schwellenwerte übersteigen, müssen Hochschul-intern beschafft werden und können nicht mit DIZH Geldern finanziert werden.</t>
  </si>
  <si>
    <r>
      <rPr>
        <sz val="12"/>
        <color theme="1"/>
        <rFont val="Helvetica"/>
        <family val="2"/>
      </rPr>
      <t xml:space="preserve">Beantragte DIZH Gelder müssen mit mindestens 50% Eigenleistungs-Anteil gedeckt sein. Davon sind 20% fix Overhead --&gt; 30% sind selber einzubringen. </t>
    </r>
    <r>
      <rPr>
        <sz val="12"/>
        <color rgb="FF000000"/>
        <rFont val="Helvetica"/>
        <family val="2"/>
      </rPr>
      <t>(siehe Auszug aus Konzept).</t>
    </r>
  </si>
  <si>
    <t>b) in-kind-Leistungen (eine bereits laufende Anstellung, die möglicherweise auf das Projeke umgebucht werden kann): </t>
  </si>
  <si>
    <t>Arbeitsleistung des Lehrstuhlinhabers/Professors (sofern es keine Drittmittelprofessur ist oder weiterverrechnet wird);</t>
  </si>
  <si>
    <t>Soll nur ein (teilweiser) Personaleinsatz von Drittmittel finanzierten Personen und nicht das gesamte Drittmittel berücksichtigt werden, gibt es folgende Möglichkeiten:</t>
  </si>
  <si>
    <t>Personaleinsatz von (Stiftungs-/Drittmittel-) Professuren; der Geldgeber muss der Umwidmung zugestimmt haben, sofern nicht bereits in der Stiftungsvereinbarung etc geregelt:</t>
  </si>
  <si>
    <t>Alle anderen Personalkategorien können manuell in den dafür vorgesehenen Zeilen eingegeben werden.</t>
  </si>
  <si>
    <t>Beschäftigungs-Grad</t>
  </si>
  <si>
    <t>Fehlende/nicht gesicherte Eigenleistungen</t>
  </si>
  <si>
    <t xml:space="preserve">Anzahl Stunden für gesamte Projektlaufzeit </t>
  </si>
  <si>
    <t>Professor:innen II (LK 23)</t>
  </si>
  <si>
    <t>Professor:innen I (LK 22)</t>
  </si>
  <si>
    <t>Lehr- und Forschungspersonal III (LK 23-24)</t>
  </si>
  <si>
    <t>Lehr- und Forschungspersonal II (LK 20-22)</t>
  </si>
  <si>
    <t>Lehr- und Forschungspersonal I (LK 17-19)</t>
  </si>
  <si>
    <t>Ass. (Lk 15-17)</t>
  </si>
  <si>
    <t>ATP A (LK 21-25)</t>
  </si>
  <si>
    <t>ATP B (LK 16 -20</t>
  </si>
  <si>
    <t>ATP C (LK 10-15)</t>
  </si>
  <si>
    <t>ATP D (LK 1-9)</t>
  </si>
  <si>
    <t>Praktikant:innen und Lernende (LK 12/99)</t>
  </si>
  <si>
    <t>offizielle Personal Kostensätze der ZHdK für das Jahr 2024</t>
  </si>
  <si>
    <t>Professor:innen III (LK 24-26)</t>
  </si>
  <si>
    <t>offizielle Personalkostensätze der ZHAW für das Jahr 2025</t>
  </si>
  <si>
    <t>Professor:innen (PROF) / LFP3 DOZ</t>
  </si>
  <si>
    <t>LFP2 DOZ</t>
  </si>
  <si>
    <t>LFP1 WIMA</t>
  </si>
  <si>
    <t>Wiss. Assistierende (WIASS)</t>
  </si>
  <si>
    <t>Angestellte (ATP)</t>
  </si>
  <si>
    <t>* gerechnet auf ein Alter bis 49 Jahren</t>
  </si>
  <si>
    <r>
      <t xml:space="preserve">UZH: </t>
    </r>
    <r>
      <rPr>
        <b/>
        <sz val="12"/>
        <color rgb="FF000000"/>
        <rFont val="Helvetica"/>
        <family val="2"/>
      </rPr>
      <t>neue Aktivierungsgrenze ab 01.01.2025</t>
    </r>
    <r>
      <rPr>
        <sz val="12"/>
        <color rgb="FF000000"/>
        <rFont val="Helvetica"/>
        <family val="2"/>
      </rPr>
      <t>: 50 TCHF Mobilien (zB Laborgeräte, Machinen, EDV-Hardware) sowie immaterielle Anlagen (zB Software) 200 TCHF.</t>
    </r>
  </si>
  <si>
    <t>Spesen: Z.B. Reisekosten für Konferenzbesuche, Kosten für Einladen von Referenten an Workshops, Kosten für Catering oder andere Verpflegung etc.</t>
  </si>
  <si>
    <r>
      <t xml:space="preserve">Beschaffung von 10 Workstations: Wert je 6'000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</si>
  <si>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220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</si>
  <si>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Prof. / Lehr- und Forschungspersonal 3</t>
  </si>
  <si>
    <t>Lehr- und Forschungspersonal  2</t>
  </si>
  <si>
    <t>Lehr- und Forschungspersonal  1</t>
  </si>
  <si>
    <t>AT Mitarbeitende</t>
  </si>
  <si>
    <t>Bezahlte Jahresarbeitszeit</t>
  </si>
  <si>
    <t>-Ø Ferien</t>
  </si>
  <si>
    <t>-Ø Feiertage</t>
  </si>
  <si>
    <t>-Ø Kurzabsenzen</t>
  </si>
  <si>
    <t>-persönliche Weiterbildung (bei Dozierenden/ILV)</t>
  </si>
  <si>
    <t>Offizielle Personal Kostensätze der PHZH für das Jahr 2025</t>
  </si>
  <si>
    <t>offizielle Kostensätze der Personalkosten der UZH für 2025</t>
  </si>
  <si>
    <t>Lohnklasse 10. Lohnstufen 03. CHF 75'254 für einen Jahreslohn mit 100% Pensum (inkl. 14 % Sozialleistungen).</t>
  </si>
  <si>
    <t>Lohnklasse 10. Lohnstufen 03. CHF 87'153 für einen Jahreslohn mit 100% Pensum (inkl. 14 % Sozialleistungen).</t>
  </si>
  <si>
    <t>Doktorierende 1. Jahr  -&gt; CHF 72'140  / Bei 80% Pensum: CHF 57'712</t>
  </si>
  <si>
    <t>Doktorierende 2. Jahr -&gt; CHF 74'441/ Bei 80% Pensum: CHF 59'552</t>
  </si>
  <si>
    <t>Doktorierende 3. u. 4. Jahr -&gt; CHF 76'740  / Bei 80% Pensum: CHF 61'392</t>
  </si>
  <si>
    <t>3) Research Assistant: Lohnklasse 17 mit Lohnstufe 03: Jahreslohn (inkl. 15% Sozialleistungen): CHF 111'113 mit 100% Pensum.</t>
  </si>
  <si>
    <t>Post Docs: Lohnklasse 18 mit Lohnstufe 03. Ergibt einen Jahreslohn (inkl. 15 % Sozialleistungen) von CHF 119'438 mit 100% Pensum.</t>
  </si>
  <si>
    <t>Es gelten folgende Stunden-Sätze (und diese werden mit 2'088 Std multipliziert):</t>
  </si>
  <si>
    <t>Prof. / Lehr- und Forschungspersonal 3: 105 CHF</t>
  </si>
  <si>
    <t>Lehr- und Forschungspersonal 2: 90 CHF</t>
  </si>
  <si>
    <t>Lehr- und Forschungspersonal 1: 65 CHF</t>
  </si>
  <si>
    <t>ATP (undifferenziert): 65 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</si>
</sst>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 #,##0.00_-;\-* #,##0.00_-;_-* &quot;-&quot;??_-;_-@_-"/>
    <numFmt numFmtId="165" formatCode="_-* #,##0_-;\-* #,##0_-;_-* &quot;-&quot;??_-;_-@_-"/>
    <numFmt numFmtId="166" formatCode="_ * #\'##0.00_ ;_ * \-#\'##0.00_ ;_ * &quot;-&quot;??_ ;_ @_ "/>
    <numFmt numFmtId="167" formatCode="_-* #\'##0_-;\-* #\'##0_-;_-* &quot;-&quot;??_-;_-@_-"/>
    <numFmt numFmtId="168" formatCode="_ * #,##0_ ;_ * \-#,##0_ ;_ * &quot;-&quot;??_ ;_ @_ "/>
    <numFmt numFmtId="169" formatCode="_-* #\'##0.0_-;\-* #\'##0.0_-;_-* &quot;-&quot;??_-;_-@_-"/>
    <numFmt numFmtId="170" formatCode="0.0%"/>
    <numFmt numFmtId="171" formatCode="#,##0.00_ ;\-#,##0.00\ "/>
  </numFmts>
  <fonts count="66">
    <font>
      <sz val="12"/>
      <color theme="1"/>
      <name val="Calibri"/>
      <family val="2"/>
      <scheme val="minor"/>
    </font>
    <font>
      <sz val="10"/>
      <color theme="1"/>
      <name val="Arial"/>
      <family val="2"/>
    </font>
    <font>
      <sz val="12"/>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i/>
      <sz val="9"/>
      <name val="Arial"/>
      <family val="2"/>
    </font>
    <font>
      <sz val="10"/>
      <name val="Arial"/>
      <family val="2"/>
    </font>
    <font>
      <sz val="12"/>
      <color theme="1"/>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sz val="10"/>
      <color theme="1"/>
      <name val="Tahoma"/>
      <family val="2"/>
    </font>
    <font>
      <b/>
      <sz val="12"/>
      <color theme="1"/>
      <name val="Arial Black"/>
      <family val="2"/>
    </font>
    <font>
      <b/>
      <i/>
      <sz val="10"/>
      <color theme="1"/>
      <name val="Arial"/>
      <family val="2"/>
    </font>
    <font>
      <b/>
      <i/>
      <sz val="12"/>
      <color theme="1"/>
      <name val="Arial"/>
      <family val="2"/>
    </font>
    <font>
      <sz val="8"/>
      <color theme="1"/>
      <name val="Arial"/>
      <family val="2"/>
    </font>
    <font>
      <b/>
      <sz val="12"/>
      <color theme="1"/>
      <name val="Arial"/>
      <family val="2"/>
    </font>
    <font>
      <b/>
      <sz val="8"/>
      <color theme="1"/>
      <name val="Arial"/>
      <family val="2"/>
    </font>
    <font>
      <b/>
      <sz val="10"/>
      <color theme="1"/>
      <name val="Arial"/>
      <family val="2"/>
    </font>
    <font>
      <sz val="10"/>
      <color rgb="FF000000"/>
      <name val="Arial"/>
      <family val="2"/>
    </font>
    <font>
      <sz val="12"/>
      <color theme="1"/>
      <name val="Arial Black"/>
      <family val="2"/>
    </font>
    <font>
      <sz val="10"/>
      <color theme="1"/>
      <name val="Arial Black"/>
      <family val="2"/>
    </font>
    <font>
      <b/>
      <sz val="8"/>
      <color theme="1"/>
      <name val="Arial Black"/>
      <family val="2"/>
    </font>
    <font>
      <b/>
      <sz val="13"/>
      <color theme="1"/>
      <name val="Arial Black"/>
      <family val="2"/>
    </font>
    <font>
      <sz val="13"/>
      <color theme="1"/>
      <name val="Arial Black"/>
      <family val="2"/>
    </font>
    <font>
      <b/>
      <sz val="10"/>
      <color theme="1"/>
      <name val="Arial Black"/>
      <family val="2"/>
    </font>
    <font>
      <sz val="12"/>
      <color rgb="FF333333"/>
      <name val="Arial"/>
      <family val="2"/>
    </font>
    <font>
      <b/>
      <sz val="12"/>
      <color rgb="FF333333"/>
      <name val="Arial"/>
      <family val="2"/>
    </font>
    <font>
      <sz val="8"/>
      <name val="Calibri"/>
      <family val="2"/>
      <scheme val="minor"/>
    </font>
    <font>
      <sz val="16"/>
      <color theme="1"/>
      <name val="Arial Black"/>
      <family val="2"/>
    </font>
    <font>
      <b/>
      <sz val="12"/>
      <color theme="1"/>
      <name val="Calibri"/>
      <family val="2"/>
      <scheme val="minor"/>
    </font>
    <font>
      <b/>
      <sz val="12"/>
      <color rgb="FF333333"/>
      <name val="Arial Black"/>
      <family val="2"/>
    </font>
    <font>
      <sz val="12"/>
      <name val="Arial"/>
      <family val="2"/>
    </font>
    <font>
      <b/>
      <sz val="10"/>
      <name val="Arial"/>
      <family val="2"/>
    </font>
    <font>
      <b/>
      <sz val="10"/>
      <name val="HelveticaNeueLT Com 55 Roman"/>
    </font>
    <font>
      <b/>
      <i/>
      <sz val="10"/>
      <name val="Arial"/>
      <family val="2"/>
    </font>
    <font>
      <b/>
      <sz val="10"/>
      <name val="Arial Black"/>
      <family val="2"/>
    </font>
    <font>
      <sz val="12"/>
      <color rgb="FFFF0000"/>
      <name val="Helvetica"/>
      <family val="2"/>
    </font>
  </fonts>
  <fills count="1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bgColor indexed="64"/>
      </patternFill>
    </fill>
    <fill>
      <patternFill patternType="solid">
        <fgColor theme="3" tint="0.79998168889431442"/>
        <bgColor rgb="FF000000"/>
      </patternFill>
    </fill>
    <fill>
      <patternFill patternType="solid">
        <fgColor theme="0" tint="-0.14999847407452621"/>
        <bgColor indexed="64"/>
      </patternFill>
    </fill>
  </fills>
  <borders count="48">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thin">
        <color auto="1"/>
      </left>
      <right/>
      <top style="dashed">
        <color auto="1"/>
      </top>
      <bottom style="thin">
        <color auto="1"/>
      </bottom>
      <diagonal/>
    </border>
    <border>
      <left style="dashed">
        <color auto="1"/>
      </left>
      <right style="dashed">
        <color auto="1"/>
      </right>
      <top style="dashed">
        <color auto="1"/>
      </top>
      <bottom style="dashed">
        <color auto="1"/>
      </bottom>
      <diagonal/>
    </border>
    <border>
      <left/>
      <right style="dashed">
        <color auto="1"/>
      </right>
      <top/>
      <bottom/>
      <diagonal/>
    </border>
    <border>
      <left/>
      <right style="dashed">
        <color auto="1"/>
      </right>
      <top style="dashed">
        <color auto="1"/>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thin">
        <color indexed="64"/>
      </top>
      <bottom style="hair">
        <color indexed="64"/>
      </bottom>
      <diagonal/>
    </border>
    <border>
      <left/>
      <right/>
      <top style="hair">
        <color indexed="64"/>
      </top>
      <bottom style="hair">
        <color indexed="64"/>
      </bottom>
      <diagonal/>
    </border>
    <border>
      <left style="thin">
        <color auto="1"/>
      </left>
      <right style="thin">
        <color auto="1"/>
      </right>
      <top style="thin">
        <color auto="1"/>
      </top>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thin">
        <color auto="1"/>
      </right>
      <top/>
      <bottom/>
      <diagonal/>
    </border>
    <border>
      <left style="dashed">
        <color auto="1"/>
      </left>
      <right style="thin">
        <color auto="1"/>
      </right>
      <top/>
      <bottom style="dashed">
        <color auto="1"/>
      </bottom>
      <diagonal/>
    </border>
    <border>
      <left style="thin">
        <color auto="1"/>
      </left>
      <right style="thin">
        <color auto="1"/>
      </right>
      <top/>
      <bottom style="dashed">
        <color auto="1"/>
      </bottom>
      <diagonal/>
    </border>
    <border>
      <left style="dashed">
        <color auto="1"/>
      </left>
      <right style="thin">
        <color auto="1"/>
      </right>
      <top/>
      <bottom/>
      <diagonal/>
    </border>
    <border>
      <left style="dashed">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bottom style="dashed">
        <color auto="1"/>
      </bottom>
      <diagonal/>
    </border>
    <border>
      <left/>
      <right style="thin">
        <color auto="1"/>
      </right>
      <top/>
      <bottom style="dashed">
        <color auto="1"/>
      </bottom>
      <diagonal/>
    </border>
    <border>
      <left style="dashed">
        <color auto="1"/>
      </left>
      <right style="dashed">
        <color auto="1"/>
      </right>
      <top style="dashed">
        <color auto="1"/>
      </top>
      <bottom/>
      <diagonal/>
    </border>
    <border>
      <left style="thin">
        <color auto="1"/>
      </left>
      <right/>
      <top style="dashed">
        <color auto="1"/>
      </top>
      <bottom/>
      <diagonal/>
    </border>
    <border>
      <left/>
      <right/>
      <top style="dashed">
        <color indexed="64"/>
      </top>
      <bottom/>
      <diagonal/>
    </border>
    <border>
      <left/>
      <right style="thin">
        <color auto="1"/>
      </right>
      <top style="dashed">
        <color auto="1"/>
      </top>
      <bottom style="dashed">
        <color auto="1"/>
      </bottom>
      <diagonal/>
    </border>
    <border>
      <left style="thick">
        <color theme="0"/>
      </left>
      <right/>
      <top style="dashed">
        <color auto="1"/>
      </top>
      <bottom style="dashed">
        <color auto="1"/>
      </bottom>
      <diagonal/>
    </border>
    <border>
      <left/>
      <right style="thick">
        <color theme="0"/>
      </right>
      <top style="dashed">
        <color auto="1"/>
      </top>
      <bottom style="dashed">
        <color auto="1"/>
      </bottom>
      <diagonal/>
    </border>
  </borders>
  <cellStyleXfs count="12">
    <xf numFmtId="0" fontId="0" fillId="0" borderId="0"/>
    <xf numFmtId="164" fontId="2" fillId="0" borderId="0" applyFont="0" applyFill="0" applyBorder="0" applyAlignment="0" applyProtection="0"/>
    <xf numFmtId="9" fontId="2" fillId="0" borderId="0" applyFont="0" applyFill="0" applyBorder="0" applyAlignment="0" applyProtection="0"/>
    <xf numFmtId="0" fontId="7" fillId="0" borderId="0"/>
    <xf numFmtId="0" fontId="8" fillId="0" borderId="0"/>
    <xf numFmtId="166"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0" fontId="16" fillId="0" borderId="0" applyNumberFormat="0" applyFill="0" applyBorder="0" applyAlignment="0" applyProtection="0"/>
    <xf numFmtId="0" fontId="17" fillId="0" borderId="0"/>
    <xf numFmtId="43" fontId="17" fillId="0" borderId="0" applyFont="0" applyFill="0" applyBorder="0" applyAlignment="0" applyProtection="0"/>
    <xf numFmtId="0" fontId="39" fillId="0" borderId="0"/>
  </cellStyleXfs>
  <cellXfs count="321">
    <xf numFmtId="0" fontId="0" fillId="0" borderId="0" xfId="0"/>
    <xf numFmtId="0" fontId="8" fillId="0" borderId="0" xfId="4"/>
    <xf numFmtId="0" fontId="8" fillId="0" borderId="9" xfId="4" applyBorder="1"/>
    <xf numFmtId="0" fontId="8" fillId="0" borderId="8" xfId="4" applyBorder="1"/>
    <xf numFmtId="0" fontId="9" fillId="0" borderId="0" xfId="4" applyFont="1"/>
    <xf numFmtId="0" fontId="11" fillId="0" borderId="9" xfId="4" applyFont="1" applyBorder="1"/>
    <xf numFmtId="0" fontId="11" fillId="0" borderId="9" xfId="4" applyFont="1" applyBorder="1" applyAlignment="1">
      <alignment horizontal="left"/>
    </xf>
    <xf numFmtId="0" fontId="11" fillId="0" borderId="0" xfId="4" applyFont="1"/>
    <xf numFmtId="0" fontId="11" fillId="0" borderId="0" xfId="4" applyFont="1" applyAlignment="1">
      <alignment horizontal="left"/>
    </xf>
    <xf numFmtId="0" fontId="11" fillId="0" borderId="5" xfId="4" applyFont="1" applyBorder="1"/>
    <xf numFmtId="0" fontId="10" fillId="0" borderId="5" xfId="4" applyFont="1" applyBorder="1" applyAlignment="1">
      <alignment horizontal="left"/>
    </xf>
    <xf numFmtId="0" fontId="10" fillId="0" borderId="0" xfId="4" applyFont="1"/>
    <xf numFmtId="0" fontId="10" fillId="0" borderId="0" xfId="4" applyFont="1" applyAlignment="1">
      <alignment horizontal="right" indent="5"/>
    </xf>
    <xf numFmtId="0" fontId="10" fillId="0" borderId="0" xfId="4" applyFont="1" applyAlignment="1">
      <alignment horizontal="center"/>
    </xf>
    <xf numFmtId="3" fontId="10" fillId="0" borderId="0" xfId="4" applyNumberFormat="1" applyFont="1" applyAlignment="1">
      <alignment horizontal="right" indent="4"/>
    </xf>
    <xf numFmtId="3" fontId="10" fillId="0" borderId="0" xfId="4" applyNumberFormat="1" applyFont="1" applyAlignment="1">
      <alignment horizontal="right" indent="3"/>
    </xf>
    <xf numFmtId="0" fontId="8" fillId="0" borderId="0" xfId="4" applyAlignment="1">
      <alignment horizontal="right" indent="3"/>
    </xf>
    <xf numFmtId="0" fontId="10" fillId="0" borderId="5" xfId="4" applyFont="1" applyBorder="1"/>
    <xf numFmtId="0" fontId="10" fillId="0" borderId="5" xfId="4" applyFont="1" applyBorder="1" applyAlignment="1">
      <alignment horizontal="right" indent="5"/>
    </xf>
    <xf numFmtId="0" fontId="10" fillId="0" borderId="5" xfId="4" applyFont="1" applyBorder="1" applyAlignment="1">
      <alignment horizontal="center"/>
    </xf>
    <xf numFmtId="3" fontId="10" fillId="0" borderId="5" xfId="4" applyNumberFormat="1" applyFont="1" applyBorder="1" applyAlignment="1">
      <alignment horizontal="right" indent="4"/>
    </xf>
    <xf numFmtId="3" fontId="10" fillId="0" borderId="5" xfId="4" applyNumberFormat="1" applyFont="1" applyBorder="1" applyAlignment="1">
      <alignment horizontal="right" indent="3"/>
    </xf>
    <xf numFmtId="0" fontId="8" fillId="0" borderId="5" xfId="4" applyBorder="1" applyAlignment="1">
      <alignment horizontal="right" indent="3"/>
    </xf>
    <xf numFmtId="0" fontId="12" fillId="0" borderId="10" xfId="4" applyFont="1" applyBorder="1"/>
    <xf numFmtId="0" fontId="12" fillId="0" borderId="9" xfId="4" applyFont="1" applyBorder="1"/>
    <xf numFmtId="0" fontId="12" fillId="0" borderId="9" xfId="4" applyFont="1" applyBorder="1" applyAlignment="1">
      <alignment horizontal="left"/>
    </xf>
    <xf numFmtId="0" fontId="8" fillId="0" borderId="11" xfId="4" applyBorder="1"/>
    <xf numFmtId="0" fontId="12" fillId="0" borderId="2" xfId="4" quotePrefix="1" applyFont="1" applyBorder="1"/>
    <xf numFmtId="0" fontId="12" fillId="0" borderId="0" xfId="4" quotePrefix="1" applyFont="1"/>
    <xf numFmtId="0" fontId="12" fillId="0" borderId="0" xfId="4" applyFont="1" applyAlignment="1">
      <alignment horizontal="left"/>
    </xf>
    <xf numFmtId="0" fontId="8" fillId="0" borderId="12" xfId="4" applyBorder="1"/>
    <xf numFmtId="0" fontId="12" fillId="0" borderId="13" xfId="4" quotePrefix="1" applyFont="1" applyBorder="1"/>
    <xf numFmtId="0" fontId="12" fillId="0" borderId="5" xfId="4" quotePrefix="1" applyFont="1" applyBorder="1"/>
    <xf numFmtId="0" fontId="12" fillId="0" borderId="5" xfId="4" applyFont="1" applyBorder="1" applyAlignment="1">
      <alignment horizontal="left"/>
    </xf>
    <xf numFmtId="0" fontId="8" fillId="0" borderId="5" xfId="4" applyBorder="1"/>
    <xf numFmtId="0" fontId="8" fillId="0" borderId="4" xfId="4" applyBorder="1"/>
    <xf numFmtId="0" fontId="12" fillId="0" borderId="0" xfId="4" applyFont="1"/>
    <xf numFmtId="0" fontId="12" fillId="0" borderId="14" xfId="4" applyFont="1" applyBorder="1"/>
    <xf numFmtId="0" fontId="12" fillId="0" borderId="8" xfId="4" applyFont="1" applyBorder="1"/>
    <xf numFmtId="0" fontId="12" fillId="0" borderId="8" xfId="4" applyFont="1" applyBorder="1" applyAlignment="1">
      <alignment horizontal="left"/>
    </xf>
    <xf numFmtId="0" fontId="8" fillId="0" borderId="6" xfId="4" applyBorder="1"/>
    <xf numFmtId="0" fontId="17" fillId="0" borderId="0" xfId="9"/>
    <xf numFmtId="168" fontId="0" fillId="0" borderId="0" xfId="10" applyNumberFormat="1" applyFont="1"/>
    <xf numFmtId="0" fontId="17" fillId="0" borderId="0" xfId="9" quotePrefix="1"/>
    <xf numFmtId="0" fontId="10" fillId="9" borderId="0" xfId="4" applyFont="1" applyFill="1" applyAlignment="1">
      <alignment horizontal="center"/>
    </xf>
    <xf numFmtId="0" fontId="10" fillId="9" borderId="5" xfId="4" applyFont="1" applyFill="1" applyBorder="1" applyAlignment="1">
      <alignment horizontal="center"/>
    </xf>
    <xf numFmtId="0" fontId="21" fillId="0" borderId="0" xfId="0" applyFont="1"/>
    <xf numFmtId="0" fontId="22" fillId="0" borderId="0" xfId="4" applyFont="1"/>
    <xf numFmtId="0" fontId="22" fillId="0" borderId="7" xfId="4" applyFont="1" applyBorder="1"/>
    <xf numFmtId="0" fontId="23" fillId="7" borderId="0" xfId="0" applyFont="1" applyFill="1"/>
    <xf numFmtId="0" fontId="23" fillId="0" borderId="0" xfId="0" applyFont="1"/>
    <xf numFmtId="0" fontId="24" fillId="0" borderId="0" xfId="0" applyFont="1"/>
    <xf numFmtId="0" fontId="24" fillId="7" borderId="0" xfId="0" applyFont="1" applyFill="1"/>
    <xf numFmtId="0" fontId="26" fillId="0" borderId="0" xfId="0" applyFont="1"/>
    <xf numFmtId="0" fontId="27" fillId="0" borderId="0" xfId="0" applyFont="1"/>
    <xf numFmtId="0" fontId="28" fillId="0" borderId="0" xfId="0" applyFont="1" applyAlignment="1">
      <alignment horizontal="left" vertical="center" readingOrder="1"/>
    </xf>
    <xf numFmtId="0" fontId="29" fillId="0" borderId="0" xfId="0" applyFont="1" applyAlignment="1">
      <alignment horizontal="left" vertical="center" readingOrder="1"/>
    </xf>
    <xf numFmtId="0" fontId="30" fillId="0" borderId="0" xfId="0" applyFont="1" applyAlignment="1">
      <alignment horizontal="left" vertical="center" readingOrder="1"/>
    </xf>
    <xf numFmtId="0" fontId="29" fillId="0" borderId="0" xfId="0" quotePrefix="1" applyFont="1" applyAlignment="1">
      <alignment horizontal="left" vertical="center" readingOrder="1"/>
    </xf>
    <xf numFmtId="0" fontId="33" fillId="0" borderId="0" xfId="4" applyFont="1"/>
    <xf numFmtId="0" fontId="34" fillId="6" borderId="15" xfId="0" applyFont="1" applyFill="1" applyBorder="1" applyAlignment="1">
      <alignment vertical="center" wrapText="1"/>
    </xf>
    <xf numFmtId="0" fontId="34" fillId="6" borderId="15" xfId="0" applyFont="1" applyFill="1" applyBorder="1" applyAlignment="1">
      <alignment horizontal="right" vertical="center" wrapText="1"/>
    </xf>
    <xf numFmtId="0" fontId="33" fillId="0" borderId="0" xfId="0" applyFont="1" applyAlignment="1">
      <alignment vertical="center" wrapText="1"/>
    </xf>
    <xf numFmtId="0" fontId="23" fillId="3" borderId="15" xfId="0" applyFont="1" applyFill="1" applyBorder="1" applyProtection="1">
      <protection locked="0"/>
    </xf>
    <xf numFmtId="0" fontId="23" fillId="5" borderId="15" xfId="0" applyFont="1" applyFill="1" applyBorder="1" applyProtection="1">
      <protection locked="0"/>
    </xf>
    <xf numFmtId="9" fontId="23" fillId="3" borderId="15" xfId="0" applyNumberFormat="1" applyFont="1" applyFill="1" applyBorder="1" applyProtection="1">
      <protection locked="0"/>
    </xf>
    <xf numFmtId="167" fontId="23" fillId="6" borderId="15" xfId="1" applyNumberFormat="1" applyFont="1" applyFill="1" applyBorder="1" applyProtection="1"/>
    <xf numFmtId="167" fontId="23" fillId="2" borderId="15" xfId="1" applyNumberFormat="1" applyFont="1" applyFill="1" applyBorder="1"/>
    <xf numFmtId="0" fontId="23" fillId="3" borderId="16" xfId="0" applyFont="1" applyFill="1" applyBorder="1" applyProtection="1">
      <protection locked="0"/>
    </xf>
    <xf numFmtId="0" fontId="33" fillId="0" borderId="0" xfId="0" applyFont="1"/>
    <xf numFmtId="165" fontId="23" fillId="6" borderId="15" xfId="1" applyNumberFormat="1" applyFont="1" applyFill="1" applyBorder="1" applyProtection="1"/>
    <xf numFmtId="0" fontId="23" fillId="6" borderId="0" xfId="0" applyFont="1" applyFill="1"/>
    <xf numFmtId="0" fontId="26" fillId="6" borderId="0" xfId="0" applyFont="1" applyFill="1"/>
    <xf numFmtId="0" fontId="23" fillId="0" borderId="0" xfId="0" applyFont="1" applyAlignment="1">
      <alignment vertical="center" readingOrder="1"/>
    </xf>
    <xf numFmtId="0" fontId="23" fillId="0" borderId="0" xfId="0" applyFont="1" applyAlignment="1">
      <alignment horizontal="left" vertical="center" readingOrder="1"/>
    </xf>
    <xf numFmtId="0" fontId="29" fillId="6" borderId="0" xfId="0" applyFont="1" applyFill="1" applyAlignment="1">
      <alignment horizontal="left" vertical="center" readingOrder="1"/>
    </xf>
    <xf numFmtId="0" fontId="16" fillId="0" borderId="0" xfId="8"/>
    <xf numFmtId="167" fontId="23" fillId="3" borderId="15" xfId="1" applyNumberFormat="1" applyFont="1" applyFill="1" applyBorder="1" applyProtection="1">
      <protection locked="0"/>
    </xf>
    <xf numFmtId="0" fontId="36" fillId="0" borderId="0" xfId="0" applyFont="1" applyAlignment="1">
      <alignment horizontal="left" vertical="center" readingOrder="1"/>
    </xf>
    <xf numFmtId="0" fontId="23" fillId="0" borderId="0" xfId="0" quotePrefix="1" applyFont="1"/>
    <xf numFmtId="0" fontId="25" fillId="0" borderId="0" xfId="8" applyFont="1" applyFill="1" applyBorder="1" applyAlignment="1">
      <alignment horizontal="left"/>
    </xf>
    <xf numFmtId="0" fontId="32" fillId="0" borderId="0" xfId="4" applyFont="1"/>
    <xf numFmtId="0" fontId="23" fillId="0" borderId="0" xfId="4" applyFont="1"/>
    <xf numFmtId="0" fontId="37" fillId="0" borderId="0" xfId="4" applyFont="1"/>
    <xf numFmtId="0" fontId="38" fillId="0" borderId="0" xfId="0" applyFont="1" applyAlignment="1">
      <alignment horizontal="left" vertical="center" readingOrder="1"/>
    </xf>
    <xf numFmtId="0" fontId="30" fillId="0" borderId="0" xfId="0" applyFont="1" applyAlignment="1">
      <alignment readingOrder="1"/>
    </xf>
    <xf numFmtId="0" fontId="29" fillId="0" borderId="0" xfId="0" applyFont="1" applyAlignment="1">
      <alignment horizontal="left" readingOrder="1"/>
    </xf>
    <xf numFmtId="0" fontId="33" fillId="5" borderId="15" xfId="0" applyFont="1" applyFill="1" applyBorder="1" applyProtection="1">
      <protection locked="0"/>
    </xf>
    <xf numFmtId="0" fontId="31" fillId="0" borderId="0" xfId="0" applyFont="1"/>
    <xf numFmtId="0" fontId="23" fillId="0" borderId="0" xfId="4" applyFont="1" applyAlignment="1">
      <alignment horizontal="right" indent="3"/>
    </xf>
    <xf numFmtId="0" fontId="20" fillId="0" borderId="0" xfId="0" applyFont="1"/>
    <xf numFmtId="165" fontId="20" fillId="0" borderId="0" xfId="1" applyNumberFormat="1" applyFont="1"/>
    <xf numFmtId="0" fontId="17" fillId="0" borderId="0" xfId="0" applyFont="1"/>
    <xf numFmtId="0" fontId="20" fillId="3" borderId="0" xfId="0" applyFont="1" applyFill="1" applyAlignment="1">
      <alignment vertical="center"/>
    </xf>
    <xf numFmtId="165" fontId="20" fillId="3" borderId="0" xfId="1" applyNumberFormat="1" applyFont="1" applyFill="1"/>
    <xf numFmtId="0" fontId="20" fillId="8" borderId="0" xfId="0" applyFont="1" applyFill="1" applyAlignment="1">
      <alignment vertical="center"/>
    </xf>
    <xf numFmtId="165" fontId="20" fillId="8" borderId="0" xfId="1" applyNumberFormat="1" applyFont="1" applyFill="1"/>
    <xf numFmtId="165" fontId="20" fillId="8" borderId="0" xfId="1" applyNumberFormat="1" applyFont="1" applyFill="1" applyAlignment="1">
      <alignment horizontal="center"/>
    </xf>
    <xf numFmtId="0" fontId="17" fillId="0" borderId="0" xfId="0" applyFont="1" applyAlignment="1">
      <alignment horizontal="center" textRotation="90"/>
    </xf>
    <xf numFmtId="0" fontId="20" fillId="0" borderId="0" xfId="0" quotePrefix="1" applyFont="1"/>
    <xf numFmtId="0" fontId="44" fillId="0" borderId="0" xfId="0" applyFont="1" applyAlignment="1">
      <alignment vertical="center"/>
    </xf>
    <xf numFmtId="0" fontId="20" fillId="2" borderId="0" xfId="0" applyFont="1" applyFill="1"/>
    <xf numFmtId="0" fontId="44" fillId="0" borderId="0" xfId="0" applyFont="1"/>
    <xf numFmtId="165" fontId="44" fillId="2" borderId="0" xfId="1" applyNumberFormat="1" applyFont="1" applyFill="1" applyBorder="1"/>
    <xf numFmtId="0" fontId="45" fillId="0" borderId="0" xfId="0" applyFont="1"/>
    <xf numFmtId="165" fontId="20" fillId="0" borderId="0" xfId="1" applyNumberFormat="1" applyFont="1" applyAlignment="1">
      <alignment horizontal="center"/>
    </xf>
    <xf numFmtId="165" fontId="20" fillId="2" borderId="0" xfId="1" applyNumberFormat="1" applyFont="1" applyFill="1"/>
    <xf numFmtId="165" fontId="20" fillId="0" borderId="0" xfId="1" applyNumberFormat="1" applyFont="1" applyFill="1"/>
    <xf numFmtId="9" fontId="20" fillId="0" borderId="0" xfId="2" applyFont="1" applyFill="1" applyAlignment="1">
      <alignment horizontal="center"/>
    </xf>
    <xf numFmtId="0" fontId="43" fillId="3" borderId="1" xfId="0" applyFont="1" applyFill="1" applyBorder="1" applyProtection="1">
      <protection locked="0"/>
    </xf>
    <xf numFmtId="165" fontId="43" fillId="2" borderId="1" xfId="1" applyNumberFormat="1" applyFont="1" applyFill="1" applyBorder="1" applyProtection="1"/>
    <xf numFmtId="0" fontId="43" fillId="0" borderId="0" xfId="0" applyFont="1"/>
    <xf numFmtId="165" fontId="43" fillId="3" borderId="1" xfId="1" applyNumberFormat="1" applyFont="1" applyFill="1" applyBorder="1" applyProtection="1">
      <protection locked="0"/>
    </xf>
    <xf numFmtId="0" fontId="45" fillId="10" borderId="1" xfId="0" applyFont="1" applyFill="1" applyBorder="1"/>
    <xf numFmtId="165" fontId="45" fillId="10" borderId="1" xfId="1" applyNumberFormat="1" applyFont="1" applyFill="1" applyBorder="1" applyProtection="1"/>
    <xf numFmtId="0" fontId="43" fillId="8" borderId="1" xfId="0" applyFont="1" applyFill="1" applyBorder="1" applyProtection="1">
      <protection locked="0"/>
    </xf>
    <xf numFmtId="165" fontId="43" fillId="8" borderId="1" xfId="1" applyNumberFormat="1" applyFont="1" applyFill="1" applyBorder="1" applyProtection="1">
      <protection locked="0"/>
    </xf>
    <xf numFmtId="0" fontId="45" fillId="11" borderId="1" xfId="0" applyFont="1" applyFill="1" applyBorder="1"/>
    <xf numFmtId="165" fontId="45" fillId="11" borderId="1" xfId="1" applyNumberFormat="1" applyFont="1" applyFill="1" applyBorder="1" applyProtection="1"/>
    <xf numFmtId="0" fontId="48" fillId="0" borderId="0" xfId="0" applyFont="1"/>
    <xf numFmtId="0" fontId="40" fillId="0" borderId="0" xfId="0" applyFont="1"/>
    <xf numFmtId="0" fontId="40" fillId="2" borderId="0" xfId="0" applyFont="1" applyFill="1"/>
    <xf numFmtId="0" fontId="50" fillId="2" borderId="0" xfId="0" applyFont="1" applyFill="1"/>
    <xf numFmtId="0" fontId="46" fillId="2" borderId="0" xfId="0" applyFont="1" applyFill="1"/>
    <xf numFmtId="9" fontId="44" fillId="2" borderId="0" xfId="2" applyFont="1" applyFill="1" applyBorder="1" applyAlignment="1">
      <alignment horizontal="center"/>
    </xf>
    <xf numFmtId="165" fontId="20" fillId="0" borderId="0" xfId="1" applyNumberFormat="1" applyFont="1" applyBorder="1"/>
    <xf numFmtId="165" fontId="20" fillId="0" borderId="0" xfId="1" applyNumberFormat="1" applyFont="1" applyBorder="1" applyAlignment="1">
      <alignment horizontal="center"/>
    </xf>
    <xf numFmtId="0" fontId="51" fillId="4" borderId="0" xfId="0" applyFont="1" applyFill="1"/>
    <xf numFmtId="165" fontId="51" fillId="4" borderId="0" xfId="1" applyNumberFormat="1" applyFont="1" applyFill="1" applyBorder="1"/>
    <xf numFmtId="9" fontId="51" fillId="4" borderId="0" xfId="2" applyFont="1" applyFill="1" applyBorder="1" applyAlignment="1">
      <alignment horizontal="center"/>
    </xf>
    <xf numFmtId="0" fontId="52" fillId="0" borderId="0" xfId="0" applyFont="1"/>
    <xf numFmtId="0" fontId="51" fillId="2" borderId="0" xfId="0" applyFont="1" applyFill="1"/>
    <xf numFmtId="0" fontId="51" fillId="0" borderId="0" xfId="0" applyFont="1"/>
    <xf numFmtId="165" fontId="20" fillId="2" borderId="0" xfId="1" applyNumberFormat="1" applyFont="1" applyFill="1" applyBorder="1"/>
    <xf numFmtId="9" fontId="20" fillId="2" borderId="0" xfId="2" applyFont="1" applyFill="1" applyBorder="1" applyAlignment="1">
      <alignment horizontal="center"/>
    </xf>
    <xf numFmtId="0" fontId="17" fillId="2" borderId="0" xfId="0" applyFont="1" applyFill="1"/>
    <xf numFmtId="9" fontId="46" fillId="2" borderId="0" xfId="2" applyFont="1" applyFill="1" applyBorder="1" applyAlignment="1">
      <alignment horizontal="center"/>
    </xf>
    <xf numFmtId="165" fontId="40" fillId="2" borderId="0" xfId="1" applyNumberFormat="1" applyFont="1" applyFill="1"/>
    <xf numFmtId="9" fontId="53" fillId="2" borderId="0" xfId="2" applyFont="1" applyFill="1" applyAlignment="1">
      <alignment horizontal="center"/>
    </xf>
    <xf numFmtId="0" fontId="40" fillId="4" borderId="0" xfId="0" applyFont="1" applyFill="1"/>
    <xf numFmtId="165" fontId="20" fillId="4" borderId="0" xfId="1" applyNumberFormat="1" applyFont="1" applyFill="1"/>
    <xf numFmtId="9" fontId="20" fillId="4" borderId="0" xfId="2" applyFont="1" applyFill="1" applyAlignment="1">
      <alignment horizontal="center"/>
    </xf>
    <xf numFmtId="165" fontId="40" fillId="4" borderId="0" xfId="1" applyNumberFormat="1" applyFont="1" applyFill="1"/>
    <xf numFmtId="9" fontId="40" fillId="4" borderId="0" xfId="2" applyFont="1" applyFill="1" applyAlignment="1">
      <alignment horizontal="center"/>
    </xf>
    <xf numFmtId="9" fontId="53" fillId="4" borderId="0" xfId="2" applyFont="1" applyFill="1" applyAlignment="1">
      <alignment horizontal="center"/>
    </xf>
    <xf numFmtId="9" fontId="20" fillId="2" borderId="0" xfId="2" applyFont="1" applyFill="1" applyAlignment="1">
      <alignment horizontal="center"/>
    </xf>
    <xf numFmtId="9" fontId="47" fillId="13" borderId="0" xfId="0" applyNumberFormat="1" applyFont="1" applyFill="1" applyAlignment="1">
      <alignment horizontal="center"/>
    </xf>
    <xf numFmtId="0" fontId="20" fillId="4" borderId="0" xfId="0" applyFont="1" applyFill="1"/>
    <xf numFmtId="9" fontId="17" fillId="4" borderId="0" xfId="2" applyFont="1" applyFill="1" applyAlignment="1">
      <alignment horizontal="center"/>
    </xf>
    <xf numFmtId="165" fontId="48" fillId="0" borderId="0" xfId="1" applyNumberFormat="1" applyFont="1"/>
    <xf numFmtId="165" fontId="40" fillId="12" borderId="0" xfId="1" applyNumberFormat="1" applyFont="1" applyFill="1" applyBorder="1" applyAlignment="1">
      <alignment vertical="center"/>
    </xf>
    <xf numFmtId="9" fontId="53" fillId="12" borderId="0" xfId="2" applyFont="1" applyFill="1" applyBorder="1" applyAlignment="1">
      <alignment horizontal="center" vertical="center"/>
    </xf>
    <xf numFmtId="165" fontId="40" fillId="2" borderId="0" xfId="1" applyNumberFormat="1" applyFont="1" applyFill="1" applyBorder="1"/>
    <xf numFmtId="9" fontId="40" fillId="2" borderId="0" xfId="2" applyFont="1" applyFill="1" applyBorder="1" applyAlignment="1">
      <alignment horizontal="center"/>
    </xf>
    <xf numFmtId="0" fontId="49" fillId="2" borderId="0" xfId="0" applyFont="1" applyFill="1"/>
    <xf numFmtId="0" fontId="45" fillId="2" borderId="0" xfId="0" applyFont="1" applyFill="1"/>
    <xf numFmtId="0" fontId="55" fillId="0" borderId="0" xfId="0" applyFont="1"/>
    <xf numFmtId="164" fontId="0" fillId="0" borderId="0" xfId="1" applyFont="1"/>
    <xf numFmtId="0" fontId="53" fillId="2" borderId="3" xfId="0" applyFont="1" applyFill="1" applyBorder="1" applyAlignment="1">
      <alignment vertical="center"/>
    </xf>
    <xf numFmtId="165" fontId="43" fillId="11" borderId="1" xfId="1" applyNumberFormat="1" applyFont="1" applyFill="1" applyBorder="1" applyProtection="1"/>
    <xf numFmtId="0" fontId="26" fillId="0" borderId="1" xfId="0" applyFont="1" applyBorder="1" applyAlignment="1">
      <alignment horizontal="left"/>
    </xf>
    <xf numFmtId="0" fontId="26" fillId="0" borderId="1" xfId="0" applyFont="1" applyBorder="1"/>
    <xf numFmtId="0" fontId="53" fillId="2" borderId="3" xfId="0" applyFont="1" applyFill="1" applyBorder="1" applyAlignment="1">
      <alignment horizontal="right" vertical="center"/>
    </xf>
    <xf numFmtId="0" fontId="54" fillId="0" borderId="0" xfId="0" applyFont="1"/>
    <xf numFmtId="0" fontId="0" fillId="0" borderId="5" xfId="0" applyBorder="1"/>
    <xf numFmtId="0" fontId="58" fillId="0" borderId="5" xfId="0" applyFont="1" applyBorder="1" applyAlignment="1">
      <alignment horizontal="center"/>
    </xf>
    <xf numFmtId="0" fontId="55" fillId="0" borderId="24" xfId="0" applyFont="1" applyBorder="1"/>
    <xf numFmtId="164" fontId="0" fillId="0" borderId="24" xfId="1" applyFont="1" applyBorder="1"/>
    <xf numFmtId="0" fontId="55" fillId="0" borderId="25" xfId="0" applyFont="1" applyBorder="1"/>
    <xf numFmtId="170" fontId="0" fillId="0" borderId="25" xfId="2" applyNumberFormat="1" applyFont="1" applyBorder="1"/>
    <xf numFmtId="0" fontId="0" fillId="0" borderId="25" xfId="0" applyBorder="1"/>
    <xf numFmtId="164" fontId="0" fillId="0" borderId="25" xfId="1" applyFont="1" applyBorder="1"/>
    <xf numFmtId="171" fontId="0" fillId="0" borderId="25" xfId="0" applyNumberFormat="1" applyBorder="1"/>
    <xf numFmtId="0" fontId="59" fillId="0" borderId="7" xfId="0" applyFont="1" applyBorder="1"/>
    <xf numFmtId="0" fontId="40" fillId="0" borderId="7" xfId="0" applyFont="1" applyBorder="1"/>
    <xf numFmtId="0" fontId="0" fillId="0" borderId="7" xfId="0" applyBorder="1" applyAlignment="1">
      <alignment horizontal="left"/>
    </xf>
    <xf numFmtId="170" fontId="0" fillId="0" borderId="7" xfId="2" applyNumberFormat="1" applyFont="1" applyBorder="1" applyAlignment="1">
      <alignment horizontal="center"/>
    </xf>
    <xf numFmtId="0" fontId="0" fillId="0" borderId="7" xfId="0" applyBorder="1"/>
    <xf numFmtId="0" fontId="58" fillId="0" borderId="7" xfId="0" applyFont="1" applyBorder="1"/>
    <xf numFmtId="10" fontId="58" fillId="0" borderId="7" xfId="2" applyNumberFormat="1" applyFont="1" applyBorder="1" applyAlignment="1">
      <alignment horizontal="center"/>
    </xf>
    <xf numFmtId="0" fontId="0" fillId="0" borderId="0" xfId="0" applyAlignment="1">
      <alignment horizontal="left"/>
    </xf>
    <xf numFmtId="170" fontId="2" fillId="0" borderId="0" xfId="2" applyNumberFormat="1" applyFont="1" applyAlignment="1">
      <alignment horizontal="center"/>
    </xf>
    <xf numFmtId="10" fontId="2" fillId="0" borderId="0" xfId="2" applyNumberFormat="1" applyFont="1" applyAlignment="1">
      <alignment horizontal="center"/>
    </xf>
    <xf numFmtId="0" fontId="10" fillId="9" borderId="5" xfId="4" applyFont="1" applyFill="1" applyBorder="1" applyAlignment="1">
      <alignment horizontal="right" indent="5"/>
    </xf>
    <xf numFmtId="0" fontId="10" fillId="0" borderId="0" xfId="4" applyFont="1" applyAlignment="1">
      <alignment horizontal="right" indent="4"/>
    </xf>
    <xf numFmtId="0" fontId="57" fillId="0" borderId="0" xfId="4" applyFont="1"/>
    <xf numFmtId="0" fontId="17" fillId="0" borderId="0" xfId="4" applyFont="1"/>
    <xf numFmtId="0" fontId="19" fillId="0" borderId="0" xfId="4" applyFont="1"/>
    <xf numFmtId="0" fontId="19" fillId="0" borderId="0" xfId="4" applyFont="1" applyAlignment="1">
      <alignment horizontal="right" indent="4"/>
    </xf>
    <xf numFmtId="3" fontId="19" fillId="0" borderId="0" xfId="4" applyNumberFormat="1" applyFont="1" applyAlignment="1">
      <alignment horizontal="right" indent="4"/>
    </xf>
    <xf numFmtId="169" fontId="17" fillId="0" borderId="0" xfId="1" applyNumberFormat="1" applyFont="1"/>
    <xf numFmtId="0" fontId="20" fillId="0" borderId="0" xfId="4" applyFont="1"/>
    <xf numFmtId="0" fontId="60" fillId="0" borderId="0" xfId="4" applyFont="1" applyAlignment="1">
      <alignment horizontal="left"/>
    </xf>
    <xf numFmtId="0" fontId="61" fillId="0" borderId="9" xfId="4" applyFont="1" applyBorder="1"/>
    <xf numFmtId="0" fontId="61" fillId="0" borderId="0" xfId="4" applyFont="1" applyAlignment="1">
      <alignment horizontal="center"/>
    </xf>
    <xf numFmtId="0" fontId="46" fillId="0" borderId="0" xfId="4" applyFont="1" applyAlignment="1">
      <alignment horizontal="center"/>
    </xf>
    <xf numFmtId="0" fontId="61" fillId="0" borderId="5" xfId="4" applyFont="1" applyBorder="1" applyAlignment="1">
      <alignment horizontal="center"/>
    </xf>
    <xf numFmtId="9" fontId="19" fillId="0" borderId="0" xfId="2" applyFont="1" applyBorder="1" applyAlignment="1">
      <alignment horizontal="center"/>
    </xf>
    <xf numFmtId="170" fontId="19" fillId="0" borderId="0" xfId="2" applyNumberFormat="1" applyFont="1" applyBorder="1" applyAlignment="1">
      <alignment horizontal="center"/>
    </xf>
    <xf numFmtId="3" fontId="8" fillId="0" borderId="0" xfId="4" applyNumberFormat="1"/>
    <xf numFmtId="3" fontId="62" fillId="0" borderId="5" xfId="4" applyNumberFormat="1" applyFont="1" applyBorder="1" applyAlignment="1">
      <alignment horizontal="right" indent="4"/>
    </xf>
    <xf numFmtId="0" fontId="40" fillId="2" borderId="15" xfId="0" applyFont="1" applyFill="1" applyBorder="1"/>
    <xf numFmtId="0" fontId="40" fillId="2" borderId="16" xfId="0" applyFont="1" applyFill="1" applyBorder="1"/>
    <xf numFmtId="9" fontId="40" fillId="2" borderId="15" xfId="0" applyNumberFormat="1" applyFont="1" applyFill="1" applyBorder="1"/>
    <xf numFmtId="167" fontId="40" fillId="2" borderId="15" xfId="1" applyNumberFormat="1" applyFont="1" applyFill="1" applyBorder="1"/>
    <xf numFmtId="0" fontId="20" fillId="8" borderId="0" xfId="0" applyFont="1" applyFill="1"/>
    <xf numFmtId="165" fontId="60" fillId="0" borderId="0" xfId="1" applyNumberFormat="1" applyFont="1" applyFill="1"/>
    <xf numFmtId="0" fontId="60" fillId="0" borderId="0" xfId="0" applyFont="1"/>
    <xf numFmtId="0" fontId="19" fillId="0" borderId="0" xfId="0" applyFont="1"/>
    <xf numFmtId="0" fontId="63" fillId="0" borderId="0" xfId="0" applyFont="1" applyProtection="1">
      <protection locked="0"/>
    </xf>
    <xf numFmtId="0" fontId="64" fillId="0" borderId="0" xfId="0" applyFont="1" applyAlignment="1">
      <alignment vertical="center"/>
    </xf>
    <xf numFmtId="0" fontId="20" fillId="0" borderId="1" xfId="0" quotePrefix="1" applyFont="1" applyBorder="1"/>
    <xf numFmtId="0" fontId="20" fillId="0" borderId="1" xfId="0" applyFont="1" applyBorder="1"/>
    <xf numFmtId="165" fontId="20" fillId="0" borderId="1" xfId="1" applyNumberFormat="1" applyFont="1" applyBorder="1"/>
    <xf numFmtId="0" fontId="17" fillId="0" borderId="1" xfId="0" applyFont="1" applyBorder="1"/>
    <xf numFmtId="0" fontId="41" fillId="3" borderId="3" xfId="0" applyFont="1" applyFill="1" applyBorder="1" applyProtection="1">
      <protection locked="0"/>
    </xf>
    <xf numFmtId="14" fontId="41" fillId="3" borderId="3" xfId="0" applyNumberFormat="1" applyFont="1" applyFill="1" applyBorder="1" applyProtection="1">
      <protection locked="0"/>
    </xf>
    <xf numFmtId="2" fontId="41" fillId="3" borderId="3" xfId="0" applyNumberFormat="1" applyFont="1" applyFill="1" applyBorder="1" applyProtection="1">
      <protection locked="0"/>
    </xf>
    <xf numFmtId="14" fontId="41" fillId="0" borderId="3" xfId="0" applyNumberFormat="1" applyFont="1" applyBorder="1"/>
    <xf numFmtId="2" fontId="41" fillId="0" borderId="3" xfId="0" applyNumberFormat="1" applyFont="1" applyBorder="1"/>
    <xf numFmtId="9" fontId="44" fillId="4" borderId="26" xfId="2" applyFont="1" applyFill="1" applyBorder="1" applyAlignment="1">
      <alignment horizontal="center" vertical="center" wrapText="1"/>
    </xf>
    <xf numFmtId="0" fontId="17" fillId="0" borderId="2" xfId="0" applyFont="1" applyBorder="1" applyAlignment="1">
      <alignment horizontal="center" textRotation="90"/>
    </xf>
    <xf numFmtId="0" fontId="40" fillId="2" borderId="27" xfId="0" applyFont="1" applyFill="1" applyBorder="1" applyAlignment="1">
      <alignment vertical="center"/>
    </xf>
    <xf numFmtId="165" fontId="40" fillId="2" borderId="28" xfId="1" applyNumberFormat="1" applyFont="1" applyFill="1" applyBorder="1" applyAlignment="1">
      <alignment horizontal="center" vertical="center"/>
    </xf>
    <xf numFmtId="165" fontId="40" fillId="2" borderId="29" xfId="1" applyNumberFormat="1" applyFont="1" applyFill="1" applyBorder="1" applyAlignment="1">
      <alignment horizontal="center" vertical="center"/>
    </xf>
    <xf numFmtId="165" fontId="40" fillId="4" borderId="30" xfId="1" applyNumberFormat="1" applyFont="1" applyFill="1" applyBorder="1" applyAlignment="1">
      <alignment horizontal="center" vertical="center" wrapText="1"/>
    </xf>
    <xf numFmtId="0" fontId="17" fillId="0" borderId="2" xfId="0" applyFont="1" applyBorder="1"/>
    <xf numFmtId="0" fontId="32" fillId="6" borderId="21" xfId="0" applyFont="1" applyFill="1" applyBorder="1"/>
    <xf numFmtId="165" fontId="23" fillId="2" borderId="23" xfId="1" applyNumberFormat="1" applyFont="1" applyFill="1" applyBorder="1"/>
    <xf numFmtId="9" fontId="33" fillId="2" borderId="31" xfId="2" applyFont="1" applyFill="1" applyBorder="1" applyAlignment="1">
      <alignment horizontal="center"/>
    </xf>
    <xf numFmtId="165" fontId="23" fillId="6" borderId="32" xfId="1" applyNumberFormat="1" applyFont="1" applyFill="1" applyBorder="1" applyProtection="1"/>
    <xf numFmtId="0" fontId="32" fillId="0" borderId="0" xfId="0" applyFont="1"/>
    <xf numFmtId="0" fontId="33" fillId="3" borderId="32" xfId="0" applyFont="1" applyFill="1" applyBorder="1" applyProtection="1">
      <protection locked="0"/>
    </xf>
    <xf numFmtId="0" fontId="32" fillId="3" borderId="21" xfId="0" applyFont="1" applyFill="1" applyBorder="1" applyProtection="1">
      <protection locked="0"/>
    </xf>
    <xf numFmtId="165" fontId="23" fillId="3" borderId="32" xfId="1" applyNumberFormat="1" applyFont="1" applyFill="1" applyBorder="1" applyProtection="1">
      <protection locked="0"/>
    </xf>
    <xf numFmtId="0" fontId="33" fillId="3" borderId="19" xfId="4" applyFont="1" applyFill="1" applyBorder="1"/>
    <xf numFmtId="0" fontId="23" fillId="2" borderId="22" xfId="0" applyFont="1" applyFill="1" applyBorder="1"/>
    <xf numFmtId="0" fontId="23" fillId="2" borderId="33" xfId="0" applyFont="1" applyFill="1" applyBorder="1"/>
    <xf numFmtId="0" fontId="23" fillId="3" borderId="32" xfId="0" applyFont="1" applyFill="1" applyBorder="1"/>
    <xf numFmtId="0" fontId="23" fillId="3" borderId="30" xfId="0" applyFont="1" applyFill="1" applyBorder="1"/>
    <xf numFmtId="0" fontId="40" fillId="10" borderId="20" xfId="0" applyFont="1" applyFill="1" applyBorder="1"/>
    <xf numFmtId="165" fontId="40" fillId="10" borderId="18" xfId="1" applyNumberFormat="1" applyFont="1" applyFill="1" applyBorder="1"/>
    <xf numFmtId="9" fontId="40" fillId="10" borderId="34" xfId="2" applyFont="1" applyFill="1" applyBorder="1" applyAlignment="1">
      <alignment horizontal="center"/>
    </xf>
    <xf numFmtId="165" fontId="40" fillId="10" borderId="35" xfId="1" applyNumberFormat="1" applyFont="1" applyFill="1" applyBorder="1"/>
    <xf numFmtId="0" fontId="50" fillId="10" borderId="36" xfId="0" applyFont="1" applyFill="1" applyBorder="1"/>
    <xf numFmtId="0" fontId="32" fillId="8" borderId="21" xfId="0" applyFont="1" applyFill="1" applyBorder="1" applyProtection="1">
      <protection locked="0"/>
    </xf>
    <xf numFmtId="165" fontId="23" fillId="8" borderId="32" xfId="1" applyNumberFormat="1" applyFont="1" applyFill="1" applyBorder="1" applyProtection="1">
      <protection locked="0"/>
    </xf>
    <xf numFmtId="0" fontId="33" fillId="8" borderId="32" xfId="0" applyFont="1" applyFill="1" applyBorder="1" applyProtection="1">
      <protection locked="0"/>
    </xf>
    <xf numFmtId="0" fontId="33" fillId="8" borderId="19" xfId="4" applyFont="1" applyFill="1" applyBorder="1"/>
    <xf numFmtId="0" fontId="23" fillId="8" borderId="30" xfId="0" applyFont="1" applyFill="1" applyBorder="1"/>
    <xf numFmtId="0" fontId="40" fillId="11" borderId="20" xfId="0" applyFont="1" applyFill="1" applyBorder="1"/>
    <xf numFmtId="165" fontId="40" fillId="11" borderId="18" xfId="1" applyNumberFormat="1" applyFont="1" applyFill="1" applyBorder="1"/>
    <xf numFmtId="9" fontId="40" fillId="11" borderId="34" xfId="2" applyFont="1" applyFill="1" applyBorder="1" applyAlignment="1">
      <alignment horizontal="center"/>
    </xf>
    <xf numFmtId="165" fontId="40" fillId="11" borderId="35" xfId="1" applyNumberFormat="1" applyFont="1" applyFill="1" applyBorder="1"/>
    <xf numFmtId="9" fontId="40" fillId="11" borderId="6" xfId="2" applyFont="1" applyFill="1" applyBorder="1" applyAlignment="1">
      <alignment horizontal="center"/>
    </xf>
    <xf numFmtId="0" fontId="50" fillId="11" borderId="36" xfId="0" applyFont="1" applyFill="1" applyBorder="1"/>
    <xf numFmtId="9" fontId="40" fillId="10" borderId="6" xfId="2" applyFont="1" applyFill="1" applyBorder="1" applyAlignment="1">
      <alignment horizontal="center"/>
    </xf>
    <xf numFmtId="0" fontId="40" fillId="10" borderId="37" xfId="0" applyFont="1" applyFill="1" applyBorder="1"/>
    <xf numFmtId="165" fontId="40" fillId="10" borderId="38" xfId="1" applyNumberFormat="1" applyFont="1" applyFill="1" applyBorder="1"/>
    <xf numFmtId="9" fontId="40" fillId="10" borderId="39" xfId="2" applyFont="1" applyFill="1" applyBorder="1" applyAlignment="1">
      <alignment horizontal="center"/>
    </xf>
    <xf numFmtId="165" fontId="40" fillId="10" borderId="17" xfId="1" applyNumberFormat="1" applyFont="1" applyFill="1" applyBorder="1"/>
    <xf numFmtId="9" fontId="20" fillId="0" borderId="0" xfId="2" applyFont="1" applyAlignment="1">
      <alignment horizontal="center"/>
    </xf>
    <xf numFmtId="0" fontId="20" fillId="14" borderId="1" xfId="0" applyFont="1" applyFill="1" applyBorder="1"/>
    <xf numFmtId="0" fontId="17" fillId="14" borderId="1" xfId="0" applyFont="1" applyFill="1" applyBorder="1" applyAlignment="1">
      <alignment horizontal="center" textRotation="90"/>
    </xf>
    <xf numFmtId="0" fontId="23" fillId="14" borderId="0" xfId="0" applyFont="1" applyFill="1"/>
    <xf numFmtId="0" fontId="40" fillId="0" borderId="21" xfId="0" applyFont="1" applyBorder="1"/>
    <xf numFmtId="165" fontId="40" fillId="0" borderId="23" xfId="1" applyNumberFormat="1" applyFont="1" applyFill="1" applyBorder="1"/>
    <xf numFmtId="9" fontId="40" fillId="0" borderId="31" xfId="2" applyFont="1" applyFill="1" applyBorder="1" applyAlignment="1">
      <alignment horizontal="center"/>
    </xf>
    <xf numFmtId="165" fontId="40" fillId="0" borderId="40" xfId="1" applyNumberFormat="1" applyFont="1" applyFill="1" applyBorder="1"/>
    <xf numFmtId="9" fontId="40" fillId="0" borderId="0" xfId="2" applyFont="1" applyFill="1" applyBorder="1" applyAlignment="1">
      <alignment horizontal="center"/>
    </xf>
    <xf numFmtId="0" fontId="50" fillId="0" borderId="32" xfId="0" applyFont="1" applyBorder="1"/>
    <xf numFmtId="0" fontId="45" fillId="0" borderId="1" xfId="0" applyFont="1" applyBorder="1"/>
    <xf numFmtId="165" fontId="45" fillId="0" borderId="1" xfId="1" applyNumberFormat="1" applyFont="1" applyFill="1" applyBorder="1" applyProtection="1"/>
    <xf numFmtId="165" fontId="43" fillId="0" borderId="1" xfId="1" applyNumberFormat="1" applyFont="1" applyFill="1" applyBorder="1" applyProtection="1"/>
    <xf numFmtId="0" fontId="40" fillId="0" borderId="1" xfId="0" applyFont="1" applyBorder="1"/>
    <xf numFmtId="9" fontId="40" fillId="0" borderId="41" xfId="2" applyFont="1" applyFill="1" applyBorder="1" applyAlignment="1">
      <alignment horizontal="center"/>
    </xf>
    <xf numFmtId="165" fontId="40" fillId="10" borderId="42" xfId="1" applyNumberFormat="1" applyFont="1" applyFill="1" applyBorder="1"/>
    <xf numFmtId="165" fontId="40" fillId="10" borderId="43" xfId="1" applyNumberFormat="1" applyFont="1" applyFill="1" applyBorder="1"/>
    <xf numFmtId="9" fontId="40" fillId="10" borderId="11" xfId="2" applyFont="1" applyFill="1" applyBorder="1" applyAlignment="1">
      <alignment horizontal="center"/>
    </xf>
    <xf numFmtId="165" fontId="40" fillId="0" borderId="44" xfId="1" applyNumberFormat="1" applyFont="1" applyFill="1" applyBorder="1"/>
    <xf numFmtId="165" fontId="23" fillId="2" borderId="18" xfId="1" applyNumberFormat="1" applyFont="1" applyFill="1" applyBorder="1"/>
    <xf numFmtId="165" fontId="23" fillId="8" borderId="36" xfId="1" applyNumberFormat="1" applyFont="1" applyFill="1" applyBorder="1" applyProtection="1">
      <protection locked="0"/>
    </xf>
    <xf numFmtId="165" fontId="40" fillId="0" borderId="3" xfId="1" applyNumberFormat="1" applyFont="1" applyFill="1" applyBorder="1"/>
    <xf numFmtId="9" fontId="40" fillId="0" borderId="45" xfId="2" applyFont="1" applyFill="1" applyBorder="1" applyAlignment="1">
      <alignment horizontal="center"/>
    </xf>
    <xf numFmtId="9" fontId="40" fillId="0" borderId="3" xfId="2" applyFont="1" applyFill="1" applyBorder="1" applyAlignment="1">
      <alignment horizontal="center"/>
    </xf>
    <xf numFmtId="0" fontId="40" fillId="4" borderId="0" xfId="0" applyFont="1" applyFill="1" applyAlignment="1">
      <alignment wrapText="1"/>
    </xf>
    <xf numFmtId="0" fontId="40" fillId="12" borderId="0" xfId="0" applyFont="1" applyFill="1" applyAlignment="1">
      <alignment vertical="center" wrapText="1"/>
    </xf>
    <xf numFmtId="0" fontId="46" fillId="2" borderId="0" xfId="0" applyFont="1" applyFill="1" applyAlignment="1">
      <alignment wrapText="1"/>
    </xf>
    <xf numFmtId="169" fontId="1" fillId="0" borderId="0" xfId="1" applyNumberFormat="1" applyFont="1"/>
    <xf numFmtId="0" fontId="10" fillId="0" borderId="2" xfId="4" applyFont="1" applyBorder="1" applyAlignment="1">
      <alignment wrapText="1"/>
    </xf>
    <xf numFmtId="0" fontId="10" fillId="0" borderId="2" xfId="4" applyFont="1" applyBorder="1"/>
    <xf numFmtId="0" fontId="10" fillId="0" borderId="13" xfId="4" applyFont="1" applyBorder="1"/>
    <xf numFmtId="0" fontId="8" fillId="0" borderId="12" xfId="4" applyBorder="1" applyAlignment="1">
      <alignment horizontal="right" indent="3"/>
    </xf>
    <xf numFmtId="0" fontId="8" fillId="0" borderId="4" xfId="4" applyBorder="1" applyAlignment="1">
      <alignment horizontal="right" indent="3"/>
    </xf>
    <xf numFmtId="0" fontId="65" fillId="0" borderId="0" xfId="0" applyFont="1"/>
    <xf numFmtId="0" fontId="1" fillId="0" borderId="10" xfId="0" applyFont="1" applyBorder="1"/>
    <xf numFmtId="0" fontId="1" fillId="0" borderId="2" xfId="0" applyFont="1" applyBorder="1"/>
    <xf numFmtId="0" fontId="1" fillId="0" borderId="13" xfId="0" applyFont="1" applyBorder="1"/>
    <xf numFmtId="0" fontId="1" fillId="0" borderId="9" xfId="0" applyFont="1" applyBorder="1"/>
    <xf numFmtId="4" fontId="1" fillId="0" borderId="9" xfId="0" applyNumberFormat="1" applyFont="1" applyBorder="1"/>
    <xf numFmtId="3" fontId="1" fillId="0" borderId="9" xfId="0" applyNumberFormat="1" applyFont="1" applyBorder="1"/>
    <xf numFmtId="0" fontId="1" fillId="0" borderId="11" xfId="0" applyFont="1" applyBorder="1"/>
    <xf numFmtId="0" fontId="1" fillId="0" borderId="0" xfId="0" applyFont="1"/>
    <xf numFmtId="3" fontId="1" fillId="0" borderId="0" xfId="0" applyNumberFormat="1" applyFont="1"/>
    <xf numFmtId="0" fontId="1" fillId="0" borderId="12" xfId="0" applyFont="1" applyBorder="1"/>
    <xf numFmtId="0" fontId="1" fillId="0" borderId="5" xfId="0" applyFont="1" applyBorder="1"/>
    <xf numFmtId="3" fontId="1" fillId="0" borderId="5" xfId="0" applyNumberFormat="1" applyFont="1" applyBorder="1"/>
    <xf numFmtId="0" fontId="1" fillId="0" borderId="4" xfId="0" applyFont="1" applyBorder="1"/>
    <xf numFmtId="0" fontId="1" fillId="0" borderId="0" xfId="0" quotePrefix="1" applyFont="1"/>
    <xf numFmtId="0" fontId="1" fillId="0" borderId="5" xfId="0" quotePrefix="1" applyFont="1" applyBorder="1"/>
    <xf numFmtId="0" fontId="57" fillId="0" borderId="0" xfId="4" applyFont="1" applyAlignment="1">
      <alignment horizontal="center"/>
    </xf>
    <xf numFmtId="0" fontId="25" fillId="0" borderId="0" xfId="8" applyFont="1" applyFill="1" applyBorder="1" applyAlignment="1">
      <alignment horizontal="left"/>
    </xf>
    <xf numFmtId="0" fontId="43" fillId="0" borderId="0" xfId="0" applyFont="1" applyAlignment="1">
      <alignment horizontal="center" textRotation="90"/>
    </xf>
    <xf numFmtId="0" fontId="40" fillId="2" borderId="26" xfId="0" applyFont="1" applyFill="1" applyBorder="1" applyAlignment="1">
      <alignment horizontal="left" vertical="center"/>
    </xf>
    <xf numFmtId="0" fontId="40" fillId="2" borderId="30" xfId="0" applyFont="1" applyFill="1" applyBorder="1" applyAlignment="1">
      <alignment horizontal="left" vertical="center"/>
    </xf>
    <xf numFmtId="0" fontId="23" fillId="3" borderId="46" xfId="0" applyFont="1" applyFill="1" applyBorder="1" applyProtection="1">
      <protection locked="0"/>
    </xf>
    <xf numFmtId="0" fontId="23" fillId="3" borderId="47" xfId="0" applyFont="1" applyFill="1" applyBorder="1" applyProtection="1">
      <protection locked="0"/>
    </xf>
    <xf numFmtId="0" fontId="34" fillId="6" borderId="46" xfId="0" applyFont="1" applyFill="1" applyBorder="1" applyAlignment="1">
      <alignment horizontal="right" vertical="center" wrapText="1"/>
    </xf>
    <xf numFmtId="0" fontId="34" fillId="6" borderId="47" xfId="0" applyFont="1" applyFill="1" applyBorder="1" applyAlignment="1">
      <alignment horizontal="right" vertical="center" wrapText="1"/>
    </xf>
    <xf numFmtId="0" fontId="40" fillId="8" borderId="0" xfId="0" applyFont="1" applyFill="1" applyAlignment="1">
      <alignment horizontal="center"/>
    </xf>
    <xf numFmtId="0" fontId="18" fillId="0" borderId="0" xfId="9" applyFont="1" applyAlignment="1">
      <alignment horizontal="left" vertical="top" wrapText="1"/>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D0DAE1DB-E257-994C-833B-702A46D9C519}"/>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3" name="Gerade Verbindung mit Pfeil 2">
          <a:extLst>
            <a:ext uri="{FF2B5EF4-FFF2-40B4-BE49-F238E27FC236}">
              <a16:creationId xmlns:a16="http://schemas.microsoft.com/office/drawing/2014/main" id="{58171AB1-1087-A987-90B7-DE693A2B586B}"/>
            </a:ext>
          </a:extLst>
        </xdr:cNvPr>
        <xdr:cNvCxnSpPr/>
      </xdr:nvCxnSpPr>
      <xdr:spPr>
        <a:xfrm>
          <a:off x="8436429" y="580571"/>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1043214</xdr:colOff>
      <xdr:row>4</xdr:row>
      <xdr:rowOff>108857</xdr:rowOff>
    </xdr:from>
    <xdr:to>
      <xdr:col>10</xdr:col>
      <xdr:colOff>671286</xdr:colOff>
      <xdr:row>4</xdr:row>
      <xdr:rowOff>108858</xdr:rowOff>
    </xdr:to>
    <xdr:cxnSp macro="">
      <xdr:nvCxnSpPr>
        <xdr:cNvPr id="5" name="Gerade Verbindung mit Pfeil 4">
          <a:extLst>
            <a:ext uri="{FF2B5EF4-FFF2-40B4-BE49-F238E27FC236}">
              <a16:creationId xmlns:a16="http://schemas.microsoft.com/office/drawing/2014/main" id="{02E3823C-45F4-0741-9B24-57A2E5BCC524}"/>
            </a:ext>
          </a:extLst>
        </xdr:cNvPr>
        <xdr:cNvCxnSpPr/>
      </xdr:nvCxnSpPr>
      <xdr:spPr>
        <a:xfrm>
          <a:off x="8427357" y="798286"/>
          <a:ext cx="130628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126999</xdr:rowOff>
    </xdr:from>
    <xdr:to>
      <xdr:col>6</xdr:col>
      <xdr:colOff>691530</xdr:colOff>
      <xdr:row>51</xdr:row>
      <xdr:rowOff>181036</xdr:rowOff>
    </xdr:to>
    <xdr:pic>
      <xdr:nvPicPr>
        <xdr:cNvPr id="2" name="Grafik 1">
          <a:extLst>
            <a:ext uri="{FF2B5EF4-FFF2-40B4-BE49-F238E27FC236}">
              <a16:creationId xmlns:a16="http://schemas.microsoft.com/office/drawing/2014/main" id="{BC4D5B80-FE99-F0FD-413B-200264A4B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10866"/>
          <a:ext cx="6652063" cy="4118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P247"/>
  <sheetViews>
    <sheetView showGridLines="0" topLeftCell="A75" zoomScale="142" zoomScaleNormal="140" workbookViewId="0">
      <selection activeCell="H111" sqref="H111"/>
    </sheetView>
  </sheetViews>
  <sheetFormatPr baseColWidth="10" defaultColWidth="10.83203125" defaultRowHeight="16"/>
  <cols>
    <col min="1" max="1" width="3.6640625" style="50" customWidth="1"/>
    <col min="2" max="11" width="10.83203125" style="50"/>
    <col min="12" max="12" width="17.83203125" style="50" customWidth="1"/>
    <col min="13" max="15" width="10.83203125" style="50"/>
    <col min="16" max="16" width="16.6640625" style="50" customWidth="1"/>
    <col min="17" max="16384" width="10.83203125" style="50"/>
  </cols>
  <sheetData>
    <row r="1" spans="1:14">
      <c r="A1" s="52" t="s">
        <v>0</v>
      </c>
      <c r="B1" s="49"/>
      <c r="C1" s="49"/>
      <c r="D1" s="49"/>
      <c r="E1" s="49"/>
      <c r="F1" s="49"/>
      <c r="G1" s="49"/>
      <c r="H1" s="49"/>
      <c r="I1" s="49"/>
      <c r="J1" s="49"/>
      <c r="K1" s="49"/>
      <c r="L1" s="49"/>
      <c r="M1" s="49"/>
      <c r="N1" s="49"/>
    </row>
    <row r="2" spans="1:14">
      <c r="A2" s="51"/>
    </row>
    <row r="3" spans="1:14">
      <c r="A3" s="52" t="s">
        <v>1</v>
      </c>
      <c r="B3" s="49"/>
      <c r="C3" s="49"/>
      <c r="D3" s="49"/>
      <c r="E3" s="49"/>
      <c r="F3" s="49"/>
      <c r="G3" s="49"/>
      <c r="H3" s="49"/>
      <c r="I3" s="49"/>
      <c r="J3" s="49"/>
      <c r="K3" s="49"/>
      <c r="L3" s="49"/>
      <c r="M3" s="49"/>
      <c r="N3" s="49"/>
    </row>
    <row r="4" spans="1:14">
      <c r="A4" s="311" t="s">
        <v>2</v>
      </c>
      <c r="B4" s="311"/>
      <c r="C4" s="311"/>
      <c r="D4" s="311"/>
    </row>
    <row r="5" spans="1:14">
      <c r="A5" s="311" t="s">
        <v>3</v>
      </c>
      <c r="B5" s="311"/>
      <c r="C5" s="311"/>
      <c r="D5" s="311"/>
    </row>
    <row r="6" spans="1:14">
      <c r="A6" s="311" t="s">
        <v>4</v>
      </c>
      <c r="B6" s="311"/>
      <c r="C6" s="311"/>
      <c r="D6" s="311"/>
    </row>
    <row r="7" spans="1:14">
      <c r="A7" s="311" t="s">
        <v>5</v>
      </c>
      <c r="B7" s="311"/>
      <c r="C7" s="311"/>
      <c r="D7" s="311"/>
      <c r="F7" s="80"/>
      <c r="G7" s="80"/>
      <c r="H7" s="80"/>
      <c r="I7" s="80"/>
    </row>
    <row r="8" spans="1:14">
      <c r="A8" s="311" t="s">
        <v>6</v>
      </c>
      <c r="B8" s="311"/>
      <c r="C8" s="311"/>
      <c r="D8" s="311"/>
    </row>
    <row r="9" spans="1:14">
      <c r="A9" s="311" t="s">
        <v>7</v>
      </c>
      <c r="B9" s="311"/>
      <c r="C9" s="311"/>
      <c r="D9" s="311"/>
    </row>
    <row r="10" spans="1:14">
      <c r="A10" s="311" t="s">
        <v>8</v>
      </c>
      <c r="B10" s="311"/>
      <c r="C10" s="311"/>
      <c r="D10" s="311"/>
    </row>
    <row r="11" spans="1:14">
      <c r="A11" s="311" t="s">
        <v>9</v>
      </c>
      <c r="B11" s="311"/>
      <c r="C11" s="311"/>
      <c r="D11" s="311"/>
    </row>
    <row r="12" spans="1:14">
      <c r="A12" s="311" t="s">
        <v>10</v>
      </c>
      <c r="B12" s="311"/>
      <c r="C12" s="311"/>
      <c r="D12" s="311"/>
    </row>
    <row r="13" spans="1:14">
      <c r="A13" s="53"/>
      <c r="F13" s="311"/>
      <c r="G13" s="311"/>
      <c r="H13" s="311"/>
    </row>
    <row r="14" spans="1:14">
      <c r="A14" s="51"/>
    </row>
    <row r="15" spans="1:14">
      <c r="A15" s="52" t="s">
        <v>11</v>
      </c>
      <c r="B15" s="49"/>
      <c r="C15" s="49"/>
      <c r="D15" s="49"/>
      <c r="E15" s="49"/>
      <c r="F15" s="49"/>
      <c r="G15" s="49"/>
      <c r="H15" s="49"/>
      <c r="I15" s="49"/>
      <c r="J15" s="49"/>
      <c r="K15" s="49"/>
      <c r="L15" s="49"/>
      <c r="M15" s="49"/>
      <c r="N15" s="49"/>
    </row>
    <row r="16" spans="1:14">
      <c r="A16" s="50" t="s">
        <v>12</v>
      </c>
    </row>
    <row r="17" spans="1:14">
      <c r="A17" s="50" t="s">
        <v>333</v>
      </c>
    </row>
    <row r="18" spans="1:14" s="54" customFormat="1">
      <c r="A18" s="54" t="s">
        <v>334</v>
      </c>
    </row>
    <row r="19" spans="1:14">
      <c r="A19" s="50" t="s">
        <v>13</v>
      </c>
    </row>
    <row r="20" spans="1:14">
      <c r="A20" s="50" t="s">
        <v>14</v>
      </c>
    </row>
    <row r="22" spans="1:14">
      <c r="A22" s="50" t="s">
        <v>335</v>
      </c>
    </row>
    <row r="23" spans="1:14">
      <c r="A23" s="50" t="s">
        <v>15</v>
      </c>
    </row>
    <row r="26" spans="1:14">
      <c r="A26" s="52" t="s">
        <v>16</v>
      </c>
      <c r="B26" s="49"/>
      <c r="C26" s="49"/>
      <c r="D26" s="49"/>
      <c r="E26" s="49"/>
      <c r="F26" s="49"/>
      <c r="G26" s="49"/>
      <c r="H26" s="49"/>
      <c r="I26" s="49"/>
      <c r="J26" s="49"/>
      <c r="K26" s="49"/>
      <c r="L26" s="49"/>
      <c r="M26" s="49"/>
      <c r="N26" s="49"/>
    </row>
    <row r="27" spans="1:14">
      <c r="A27" s="50" t="s">
        <v>17</v>
      </c>
    </row>
    <row r="28" spans="1:14">
      <c r="A28" s="50" t="s">
        <v>18</v>
      </c>
      <c r="C28" s="50" t="s">
        <v>3</v>
      </c>
      <c r="F28" s="50" t="s">
        <v>19</v>
      </c>
      <c r="G28" s="50" t="s">
        <v>20</v>
      </c>
    </row>
    <row r="29" spans="1:14">
      <c r="A29" s="50" t="s">
        <v>21</v>
      </c>
      <c r="C29" s="50" t="s">
        <v>22</v>
      </c>
      <c r="F29" s="50" t="s">
        <v>23</v>
      </c>
      <c r="G29" s="50" t="s">
        <v>24</v>
      </c>
    </row>
    <row r="30" spans="1:14">
      <c r="A30" s="50" t="s">
        <v>25</v>
      </c>
      <c r="C30" s="50" t="s">
        <v>26</v>
      </c>
      <c r="F30" s="50" t="s">
        <v>336</v>
      </c>
    </row>
    <row r="33" spans="1:16">
      <c r="A33" s="52" t="s">
        <v>27</v>
      </c>
      <c r="B33" s="49"/>
      <c r="C33" s="49"/>
      <c r="D33" s="49"/>
      <c r="E33" s="49"/>
      <c r="F33" s="49"/>
      <c r="G33" s="49"/>
      <c r="H33" s="49"/>
      <c r="I33" s="49"/>
      <c r="J33" s="49"/>
      <c r="K33" s="49"/>
      <c r="L33" s="49"/>
      <c r="M33" s="49"/>
      <c r="N33" s="49"/>
    </row>
    <row r="34" spans="1:16">
      <c r="A34" s="71" t="s">
        <v>28</v>
      </c>
    </row>
    <row r="35" spans="1:16">
      <c r="A35" s="71" t="s">
        <v>29</v>
      </c>
    </row>
    <row r="36" spans="1:16">
      <c r="A36" s="71" t="s">
        <v>30</v>
      </c>
    </row>
    <row r="37" spans="1:16">
      <c r="A37" s="72"/>
    </row>
    <row r="38" spans="1:16" s="88" customFormat="1">
      <c r="A38" s="78" t="s">
        <v>31</v>
      </c>
    </row>
    <row r="39" spans="1:16">
      <c r="A39" s="56" t="s">
        <v>32</v>
      </c>
    </row>
    <row r="40" spans="1:16">
      <c r="A40" s="56" t="s">
        <v>33</v>
      </c>
    </row>
    <row r="41" spans="1:16">
      <c r="A41" s="56"/>
    </row>
    <row r="42" spans="1:16" s="56" customFormat="1">
      <c r="B42" s="56" t="s">
        <v>34</v>
      </c>
    </row>
    <row r="43" spans="1:16" s="56" customFormat="1"/>
    <row r="44" spans="1:16" s="56" customFormat="1">
      <c r="B44" s="56" t="s">
        <v>35</v>
      </c>
    </row>
    <row r="45" spans="1:16" s="56" customFormat="1">
      <c r="B45" s="56" t="s">
        <v>36</v>
      </c>
      <c r="L45" s="187"/>
      <c r="M45" s="197"/>
      <c r="N45" s="190"/>
      <c r="O45" s="197"/>
      <c r="P45" s="189"/>
    </row>
    <row r="46" spans="1:16" s="56" customFormat="1">
      <c r="B46" s="56" t="s">
        <v>386</v>
      </c>
      <c r="L46" s="187"/>
      <c r="M46" s="197"/>
      <c r="N46" s="190"/>
      <c r="O46" s="197"/>
      <c r="P46" s="189"/>
    </row>
    <row r="47" spans="1:16" s="56" customFormat="1">
      <c r="B47" s="56" t="s">
        <v>37</v>
      </c>
      <c r="L47" s="187"/>
      <c r="M47" s="197"/>
      <c r="N47" s="190"/>
      <c r="O47" s="198"/>
      <c r="P47" s="189"/>
    </row>
    <row r="48" spans="1:16" s="56" customFormat="1">
      <c r="B48" s="56" t="s">
        <v>387</v>
      </c>
      <c r="L48" s="187"/>
      <c r="M48" s="197"/>
      <c r="N48" s="190"/>
      <c r="O48" s="198"/>
      <c r="P48" s="189"/>
    </row>
    <row r="49" spans="1:16" s="56" customFormat="1">
      <c r="L49" s="187"/>
      <c r="M49" s="197"/>
      <c r="N49" s="190"/>
      <c r="O49" s="198"/>
      <c r="P49" s="189"/>
    </row>
    <row r="50" spans="1:16" s="56" customFormat="1">
      <c r="B50" s="56" t="s">
        <v>38</v>
      </c>
      <c r="L50" s="187"/>
      <c r="M50" s="197"/>
      <c r="N50" s="190"/>
      <c r="O50" s="197"/>
      <c r="P50" s="189"/>
    </row>
    <row r="51" spans="1:16" s="56" customFormat="1">
      <c r="B51" s="56" t="s">
        <v>338</v>
      </c>
      <c r="L51" s="187"/>
      <c r="M51" s="197"/>
      <c r="N51" s="190"/>
      <c r="O51" s="197"/>
      <c r="P51" s="189"/>
    </row>
    <row r="52" spans="1:16" s="56" customFormat="1">
      <c r="B52" s="56" t="s">
        <v>388</v>
      </c>
      <c r="L52" s="187"/>
      <c r="M52" s="197"/>
      <c r="N52" s="190"/>
      <c r="O52" s="197"/>
      <c r="P52" s="189"/>
    </row>
    <row r="53" spans="1:16" s="56" customFormat="1">
      <c r="B53" s="56" t="s">
        <v>389</v>
      </c>
    </row>
    <row r="54" spans="1:16" s="56" customFormat="1">
      <c r="B54" s="56" t="s">
        <v>390</v>
      </c>
    </row>
    <row r="55" spans="1:16" s="56" customFormat="1">
      <c r="B55" s="58" t="s">
        <v>337</v>
      </c>
    </row>
    <row r="56" spans="1:16" s="56" customFormat="1"/>
    <row r="57" spans="1:16" s="56" customFormat="1">
      <c r="B57" s="56" t="s">
        <v>391</v>
      </c>
    </row>
    <row r="58" spans="1:16" s="56" customFormat="1">
      <c r="B58" s="56" t="s">
        <v>392</v>
      </c>
    </row>
    <row r="59" spans="1:16" s="56" customFormat="1"/>
    <row r="60" spans="1:16" s="56" customFormat="1">
      <c r="B60" s="56" t="s">
        <v>347</v>
      </c>
    </row>
    <row r="61" spans="1:16" s="56" customFormat="1"/>
    <row r="62" spans="1:16">
      <c r="A62" s="56" t="s">
        <v>39</v>
      </c>
    </row>
    <row r="63" spans="1:16">
      <c r="A63" s="56" t="s">
        <v>40</v>
      </c>
    </row>
    <row r="64" spans="1:16">
      <c r="A64" s="56" t="s">
        <v>41</v>
      </c>
    </row>
    <row r="65" spans="1:15" ht="22" customHeight="1">
      <c r="A65" s="85" t="s">
        <v>42</v>
      </c>
      <c r="O65" s="46"/>
    </row>
    <row r="66" spans="1:15">
      <c r="A66" s="73" t="s">
        <v>43</v>
      </c>
    </row>
    <row r="67" spans="1:15">
      <c r="A67" s="73" t="s">
        <v>44</v>
      </c>
    </row>
    <row r="68" spans="1:15">
      <c r="A68" s="57" t="s">
        <v>45</v>
      </c>
    </row>
    <row r="69" spans="1:15">
      <c r="A69" s="71" t="s">
        <v>46</v>
      </c>
    </row>
    <row r="70" spans="1:15">
      <c r="A70" s="50" t="s">
        <v>47</v>
      </c>
    </row>
    <row r="73" spans="1:15">
      <c r="A73" s="71"/>
    </row>
    <row r="74" spans="1:15" s="51" customFormat="1">
      <c r="A74" s="78" t="s">
        <v>48</v>
      </c>
    </row>
    <row r="75" spans="1:15">
      <c r="A75" s="56" t="s">
        <v>32</v>
      </c>
    </row>
    <row r="76" spans="1:15">
      <c r="A76" s="56" t="s">
        <v>49</v>
      </c>
    </row>
    <row r="77" spans="1:15">
      <c r="A77" s="56" t="s">
        <v>50</v>
      </c>
    </row>
    <row r="78" spans="1:15">
      <c r="A78" s="56" t="s">
        <v>51</v>
      </c>
    </row>
    <row r="79" spans="1:15" ht="22" customHeight="1">
      <c r="A79" s="85" t="s">
        <v>52</v>
      </c>
      <c r="O79" s="46"/>
    </row>
    <row r="80" spans="1:15">
      <c r="A80" s="56" t="s">
        <v>53</v>
      </c>
    </row>
    <row r="81" spans="1:15">
      <c r="A81" s="74" t="s">
        <v>54</v>
      </c>
    </row>
    <row r="82" spans="1:15">
      <c r="A82" s="57" t="s">
        <v>45</v>
      </c>
    </row>
    <row r="83" spans="1:15">
      <c r="A83" s="71" t="s">
        <v>55</v>
      </c>
    </row>
    <row r="84" spans="1:15">
      <c r="A84" s="50" t="s">
        <v>47</v>
      </c>
    </row>
    <row r="85" spans="1:15">
      <c r="K85" s="51"/>
    </row>
    <row r="86" spans="1:15">
      <c r="A86" s="71"/>
    </row>
    <row r="87" spans="1:15">
      <c r="A87" s="71"/>
    </row>
    <row r="88" spans="1:15" s="51" customFormat="1">
      <c r="A88" s="78" t="s">
        <v>56</v>
      </c>
    </row>
    <row r="89" spans="1:15">
      <c r="A89" s="56" t="s">
        <v>32</v>
      </c>
    </row>
    <row r="90" spans="1:15">
      <c r="A90" s="56" t="s">
        <v>57</v>
      </c>
    </row>
    <row r="91" spans="1:15">
      <c r="A91" s="56" t="s">
        <v>39</v>
      </c>
    </row>
    <row r="92" spans="1:15">
      <c r="A92" s="56" t="s">
        <v>40</v>
      </c>
    </row>
    <row r="93" spans="1:15">
      <c r="A93" s="56" t="s">
        <v>41</v>
      </c>
    </row>
    <row r="94" spans="1:15" ht="22" customHeight="1">
      <c r="A94" s="85" t="s">
        <v>42</v>
      </c>
      <c r="O94" s="46"/>
    </row>
    <row r="95" spans="1:15">
      <c r="A95" s="73" t="s">
        <v>43</v>
      </c>
    </row>
    <row r="96" spans="1:15">
      <c r="A96" s="73" t="s">
        <v>44</v>
      </c>
    </row>
    <row r="97" spans="1:15">
      <c r="A97" s="57" t="s">
        <v>45</v>
      </c>
    </row>
    <row r="98" spans="1:15">
      <c r="A98" s="71" t="s">
        <v>46</v>
      </c>
    </row>
    <row r="99" spans="1:15">
      <c r="A99" s="50" t="s">
        <v>47</v>
      </c>
    </row>
    <row r="101" spans="1:15">
      <c r="A101" s="71"/>
    </row>
    <row r="102" spans="1:15" s="51" customFormat="1">
      <c r="A102" s="78" t="s">
        <v>58</v>
      </c>
    </row>
    <row r="103" spans="1:15">
      <c r="A103" s="56" t="s">
        <v>32</v>
      </c>
    </row>
    <row r="104" spans="1:15">
      <c r="A104" s="56" t="s">
        <v>59</v>
      </c>
    </row>
    <row r="105" spans="1:15">
      <c r="A105" s="56" t="s">
        <v>39</v>
      </c>
    </row>
    <row r="106" spans="1:15">
      <c r="A106" s="56" t="s">
        <v>40</v>
      </c>
      <c r="O106" s="84"/>
    </row>
    <row r="107" spans="1:15">
      <c r="A107" s="56" t="s">
        <v>41</v>
      </c>
      <c r="O107" s="46"/>
    </row>
    <row r="108" spans="1:15" ht="22" customHeight="1">
      <c r="A108" s="85" t="s">
        <v>42</v>
      </c>
      <c r="O108" s="46"/>
    </row>
    <row r="109" spans="1:15">
      <c r="A109" s="73" t="s">
        <v>43</v>
      </c>
      <c r="O109" s="46"/>
    </row>
    <row r="110" spans="1:15">
      <c r="A110" s="73" t="s">
        <v>393</v>
      </c>
      <c r="O110" s="46"/>
    </row>
    <row r="111" spans="1:15">
      <c r="A111" s="73" t="s">
        <v>394</v>
      </c>
      <c r="O111" s="46"/>
    </row>
    <row r="112" spans="1:15">
      <c r="A112" s="73" t="s">
        <v>395</v>
      </c>
      <c r="O112" s="46"/>
    </row>
    <row r="113" spans="1:15">
      <c r="A113" s="73" t="s">
        <v>396</v>
      </c>
      <c r="O113" s="46"/>
    </row>
    <row r="114" spans="1:15">
      <c r="A114" s="73" t="s">
        <v>397</v>
      </c>
      <c r="O114" s="46"/>
    </row>
    <row r="115" spans="1:15">
      <c r="A115" s="73" t="s">
        <v>44</v>
      </c>
      <c r="O115" s="46"/>
    </row>
    <row r="117" spans="1:15">
      <c r="A117" s="57" t="s">
        <v>45</v>
      </c>
    </row>
    <row r="118" spans="1:15">
      <c r="A118" s="71" t="s">
        <v>46</v>
      </c>
    </row>
    <row r="119" spans="1:15">
      <c r="A119" s="50" t="s">
        <v>47</v>
      </c>
    </row>
    <row r="122" spans="1:15">
      <c r="A122" s="52" t="s">
        <v>60</v>
      </c>
      <c r="B122" s="49"/>
      <c r="C122" s="49"/>
      <c r="D122" s="49"/>
      <c r="E122" s="49"/>
      <c r="F122" s="49"/>
      <c r="G122" s="49"/>
      <c r="H122" s="49"/>
      <c r="I122" s="49"/>
      <c r="J122" s="49"/>
      <c r="K122" s="49"/>
      <c r="L122" s="49"/>
      <c r="M122" s="49"/>
      <c r="N122" s="49"/>
    </row>
    <row r="123" spans="1:15">
      <c r="A123" s="55" t="s">
        <v>61</v>
      </c>
    </row>
    <row r="124" spans="1:15">
      <c r="A124" s="56" t="s">
        <v>62</v>
      </c>
    </row>
    <row r="125" spans="1:15">
      <c r="A125" s="56"/>
    </row>
    <row r="126" spans="1:15">
      <c r="A126" s="55" t="s">
        <v>63</v>
      </c>
    </row>
    <row r="127" spans="1:15">
      <c r="A127" s="56" t="s">
        <v>372</v>
      </c>
    </row>
    <row r="128" spans="1:15">
      <c r="A128" s="56" t="s">
        <v>64</v>
      </c>
    </row>
    <row r="129" spans="1:14">
      <c r="A129" s="56"/>
    </row>
    <row r="130" spans="1:14">
      <c r="A130" s="55" t="s">
        <v>65</v>
      </c>
    </row>
    <row r="131" spans="1:14">
      <c r="A131" s="56" t="s">
        <v>66</v>
      </c>
    </row>
    <row r="132" spans="1:14">
      <c r="A132" s="56" t="s">
        <v>67</v>
      </c>
    </row>
    <row r="133" spans="1:14">
      <c r="A133" s="56" t="s">
        <v>68</v>
      </c>
    </row>
    <row r="134" spans="1:14">
      <c r="A134" s="56" t="s">
        <v>69</v>
      </c>
    </row>
    <row r="135" spans="1:14">
      <c r="A135" s="56"/>
    </row>
    <row r="137" spans="1:14">
      <c r="A137" s="52" t="s">
        <v>70</v>
      </c>
      <c r="B137" s="49"/>
      <c r="C137" s="49"/>
      <c r="D137" s="49"/>
      <c r="E137" s="49"/>
      <c r="F137" s="49"/>
      <c r="G137" s="49"/>
      <c r="H137" s="49"/>
      <c r="I137" s="49"/>
      <c r="J137" s="49"/>
      <c r="K137" s="49"/>
      <c r="L137" s="49"/>
      <c r="M137" s="49"/>
      <c r="N137" s="49"/>
    </row>
    <row r="138" spans="1:14">
      <c r="A138" s="55" t="s">
        <v>61</v>
      </c>
    </row>
    <row r="139" spans="1:14">
      <c r="A139" s="56" t="s">
        <v>71</v>
      </c>
    </row>
    <row r="140" spans="1:14">
      <c r="A140" s="56" t="s">
        <v>72</v>
      </c>
    </row>
    <row r="141" spans="1:14">
      <c r="A141" s="56"/>
    </row>
    <row r="142" spans="1:14">
      <c r="A142" s="55" t="s">
        <v>63</v>
      </c>
    </row>
    <row r="143" spans="1:14">
      <c r="A143" s="56" t="s">
        <v>73</v>
      </c>
    </row>
    <row r="144" spans="1:14">
      <c r="A144" s="56"/>
    </row>
    <row r="145" spans="1:14">
      <c r="A145" s="55" t="s">
        <v>65</v>
      </c>
    </row>
    <row r="146" spans="1:14" s="53" customFormat="1">
      <c r="A146" s="57" t="s">
        <v>74</v>
      </c>
    </row>
    <row r="147" spans="1:14">
      <c r="A147" s="56" t="s">
        <v>75</v>
      </c>
    </row>
    <row r="148" spans="1:14">
      <c r="A148" s="56" t="s">
        <v>76</v>
      </c>
    </row>
    <row r="150" spans="1:14">
      <c r="A150" s="55" t="s">
        <v>77</v>
      </c>
    </row>
    <row r="151" spans="1:14">
      <c r="A151" s="58" t="s">
        <v>78</v>
      </c>
    </row>
    <row r="152" spans="1:14">
      <c r="A152" s="58" t="s">
        <v>79</v>
      </c>
    </row>
    <row r="153" spans="1:14">
      <c r="A153" s="56"/>
    </row>
    <row r="155" spans="1:14">
      <c r="A155" s="52" t="s">
        <v>80</v>
      </c>
      <c r="B155" s="49"/>
      <c r="C155" s="49"/>
      <c r="D155" s="49"/>
      <c r="E155" s="49"/>
      <c r="F155" s="49"/>
      <c r="G155" s="49"/>
      <c r="H155" s="49"/>
      <c r="I155" s="49"/>
      <c r="J155" s="49"/>
      <c r="K155" s="49"/>
      <c r="L155" s="49"/>
      <c r="M155" s="49"/>
      <c r="N155" s="49"/>
    </row>
    <row r="156" spans="1:14">
      <c r="A156" s="58" t="s">
        <v>81</v>
      </c>
    </row>
    <row r="157" spans="1:14">
      <c r="A157" s="58" t="s">
        <v>82</v>
      </c>
    </row>
    <row r="158" spans="1:14">
      <c r="A158" s="58" t="s">
        <v>83</v>
      </c>
    </row>
    <row r="159" spans="1:14">
      <c r="A159" s="58" t="s">
        <v>339</v>
      </c>
    </row>
    <row r="160" spans="1:14">
      <c r="A160" s="58" t="s">
        <v>84</v>
      </c>
    </row>
    <row r="161" spans="1:14">
      <c r="A161" s="58"/>
    </row>
    <row r="162" spans="1:14">
      <c r="A162" s="58"/>
    </row>
    <row r="163" spans="1:14">
      <c r="A163" s="52" t="s">
        <v>85</v>
      </c>
      <c r="B163" s="49"/>
      <c r="C163" s="49"/>
      <c r="D163" s="49"/>
      <c r="E163" s="49"/>
      <c r="F163" s="49"/>
      <c r="G163" s="49"/>
      <c r="H163" s="49"/>
      <c r="I163" s="49"/>
      <c r="J163" s="49"/>
      <c r="K163" s="49"/>
      <c r="L163" s="49"/>
      <c r="M163" s="49"/>
      <c r="N163" s="49"/>
    </row>
    <row r="164" spans="1:14">
      <c r="A164" s="56" t="s">
        <v>340</v>
      </c>
    </row>
    <row r="165" spans="1:14">
      <c r="A165" s="56"/>
    </row>
    <row r="166" spans="1:14">
      <c r="A166" s="57" t="s">
        <v>86</v>
      </c>
    </row>
    <row r="167" spans="1:14">
      <c r="A167" s="56" t="s">
        <v>371</v>
      </c>
    </row>
    <row r="168" spans="1:14">
      <c r="A168" s="56" t="s">
        <v>87</v>
      </c>
    </row>
    <row r="169" spans="1:14" ht="22" customHeight="1">
      <c r="A169" s="86" t="s">
        <v>341</v>
      </c>
    </row>
    <row r="170" spans="1:14">
      <c r="A170" s="58" t="s">
        <v>88</v>
      </c>
    </row>
    <row r="171" spans="1:14">
      <c r="A171" s="56" t="s">
        <v>89</v>
      </c>
    </row>
    <row r="172" spans="1:14">
      <c r="A172" s="56"/>
    </row>
    <row r="173" spans="1:14">
      <c r="A173" s="56" t="s">
        <v>90</v>
      </c>
    </row>
    <row r="174" spans="1:14">
      <c r="A174" s="56" t="s">
        <v>91</v>
      </c>
    </row>
    <row r="175" spans="1:14">
      <c r="A175" s="56"/>
    </row>
    <row r="176" spans="1:14">
      <c r="A176" s="57" t="s">
        <v>92</v>
      </c>
    </row>
    <row r="177" spans="1:14">
      <c r="A177" s="50" t="s">
        <v>93</v>
      </c>
      <c r="B177" s="294"/>
    </row>
    <row r="178" spans="1:14">
      <c r="A178" s="50" t="s">
        <v>95</v>
      </c>
      <c r="B178" s="294"/>
    </row>
    <row r="179" spans="1:14">
      <c r="A179" s="50" t="s">
        <v>373</v>
      </c>
      <c r="B179" s="294"/>
    </row>
    <row r="180" spans="1:14">
      <c r="A180" s="50" t="s">
        <v>374</v>
      </c>
      <c r="B180" s="294"/>
    </row>
    <row r="182" spans="1:14">
      <c r="A182" s="57" t="s">
        <v>94</v>
      </c>
    </row>
    <row r="183" spans="1:14">
      <c r="A183" s="50" t="s">
        <v>93</v>
      </c>
    </row>
    <row r="184" spans="1:14">
      <c r="A184" s="50" t="s">
        <v>95</v>
      </c>
    </row>
    <row r="185" spans="1:14">
      <c r="A185" s="50" t="s">
        <v>96</v>
      </c>
    </row>
    <row r="186" spans="1:14">
      <c r="A186" s="50" t="s">
        <v>97</v>
      </c>
    </row>
    <row r="187" spans="1:14">
      <c r="A187" s="56"/>
    </row>
    <row r="188" spans="1:14">
      <c r="A188" s="56"/>
    </row>
    <row r="189" spans="1:14">
      <c r="A189" s="52" t="s">
        <v>98</v>
      </c>
      <c r="B189" s="49"/>
      <c r="C189" s="49"/>
      <c r="D189" s="49"/>
      <c r="E189" s="49"/>
      <c r="F189" s="49"/>
      <c r="G189" s="49"/>
      <c r="H189" s="49"/>
      <c r="I189" s="49"/>
      <c r="J189" s="49"/>
      <c r="K189" s="49"/>
      <c r="L189" s="49"/>
      <c r="M189" s="49"/>
      <c r="N189" s="49"/>
    </row>
    <row r="190" spans="1:14">
      <c r="A190" s="56" t="s">
        <v>99</v>
      </c>
    </row>
    <row r="191" spans="1:14">
      <c r="A191" s="56" t="s">
        <v>100</v>
      </c>
    </row>
    <row r="192" spans="1:14">
      <c r="A192" s="56"/>
    </row>
    <row r="193" spans="1:14">
      <c r="A193" s="56" t="s">
        <v>101</v>
      </c>
    </row>
    <row r="194" spans="1:14">
      <c r="A194" s="56" t="s">
        <v>102</v>
      </c>
    </row>
    <row r="195" spans="1:14">
      <c r="A195" s="56"/>
    </row>
    <row r="196" spans="1:14">
      <c r="A196" s="55" t="s">
        <v>103</v>
      </c>
    </row>
    <row r="197" spans="1:14">
      <c r="A197" s="56" t="s">
        <v>104</v>
      </c>
    </row>
    <row r="198" spans="1:14">
      <c r="A198" s="56" t="s">
        <v>105</v>
      </c>
    </row>
    <row r="199" spans="1:14">
      <c r="A199" s="58" t="s">
        <v>106</v>
      </c>
    </row>
    <row r="202" spans="1:14">
      <c r="A202" s="52" t="s">
        <v>107</v>
      </c>
      <c r="B202" s="49"/>
      <c r="C202" s="49"/>
      <c r="D202" s="49"/>
      <c r="E202" s="49"/>
      <c r="F202" s="49"/>
      <c r="G202" s="49"/>
      <c r="H202" s="49"/>
      <c r="I202" s="49"/>
      <c r="J202" s="49"/>
      <c r="K202" s="49"/>
      <c r="L202" s="49"/>
      <c r="M202" s="49"/>
      <c r="N202" s="49"/>
    </row>
    <row r="203" spans="1:14">
      <c r="A203" s="55" t="s">
        <v>103</v>
      </c>
    </row>
    <row r="204" spans="1:14">
      <c r="A204" s="56" t="s">
        <v>108</v>
      </c>
    </row>
    <row r="205" spans="1:14">
      <c r="A205" s="56"/>
    </row>
    <row r="206" spans="1:14">
      <c r="A206" s="55" t="s">
        <v>109</v>
      </c>
    </row>
    <row r="207" spans="1:14">
      <c r="A207" s="56" t="s">
        <v>342</v>
      </c>
    </row>
    <row r="208" spans="1:14" s="71" customFormat="1">
      <c r="A208" s="75"/>
    </row>
    <row r="209" spans="1:2">
      <c r="A209" s="56"/>
    </row>
    <row r="210" spans="1:2">
      <c r="A210" s="55" t="s">
        <v>110</v>
      </c>
    </row>
    <row r="211" spans="1:2">
      <c r="A211" s="56"/>
    </row>
    <row r="212" spans="1:2">
      <c r="A212" s="56"/>
    </row>
    <row r="213" spans="1:2">
      <c r="A213" s="78" t="s">
        <v>111</v>
      </c>
    </row>
    <row r="214" spans="1:2">
      <c r="A214" s="56" t="s">
        <v>112</v>
      </c>
    </row>
    <row r="215" spans="1:2">
      <c r="A215" s="56"/>
    </row>
    <row r="216" spans="1:2">
      <c r="A216" s="78" t="s">
        <v>113</v>
      </c>
    </row>
    <row r="217" spans="1:2">
      <c r="A217" s="57" t="s">
        <v>114</v>
      </c>
    </row>
    <row r="218" spans="1:2">
      <c r="A218" s="79" t="s">
        <v>115</v>
      </c>
      <c r="B218" s="58" t="s">
        <v>116</v>
      </c>
    </row>
    <row r="219" spans="1:2">
      <c r="B219" s="58"/>
    </row>
    <row r="220" spans="1:2">
      <c r="A220" s="56" t="s">
        <v>343</v>
      </c>
    </row>
    <row r="221" spans="1:2">
      <c r="A221" s="58" t="s">
        <v>115</v>
      </c>
      <c r="B221" s="58" t="s">
        <v>117</v>
      </c>
    </row>
    <row r="222" spans="1:2">
      <c r="A222" s="58"/>
      <c r="B222" s="58" t="s">
        <v>118</v>
      </c>
    </row>
    <row r="223" spans="1:2">
      <c r="A223" s="58" t="s">
        <v>115</v>
      </c>
      <c r="B223" s="58" t="s">
        <v>344</v>
      </c>
    </row>
    <row r="224" spans="1:2">
      <c r="A224" s="58"/>
      <c r="B224" s="58" t="s">
        <v>119</v>
      </c>
    </row>
    <row r="225" spans="1:2">
      <c r="A225" s="55"/>
    </row>
    <row r="226" spans="1:2">
      <c r="A226" s="78" t="s">
        <v>120</v>
      </c>
    </row>
    <row r="227" spans="1:2">
      <c r="A227" s="58" t="s">
        <v>121</v>
      </c>
    </row>
    <row r="228" spans="1:2">
      <c r="A228" s="58" t="s">
        <v>122</v>
      </c>
    </row>
    <row r="229" spans="1:2" ht="7" customHeight="1">
      <c r="A229" s="78"/>
    </row>
    <row r="230" spans="1:2">
      <c r="A230" s="58" t="s">
        <v>115</v>
      </c>
      <c r="B230" s="50" t="s">
        <v>123</v>
      </c>
    </row>
    <row r="231" spans="1:2">
      <c r="A231" s="58" t="s">
        <v>115</v>
      </c>
      <c r="B231" s="50" t="s">
        <v>124</v>
      </c>
    </row>
    <row r="232" spans="1:2">
      <c r="A232" s="58" t="s">
        <v>115</v>
      </c>
      <c r="B232" s="50" t="s">
        <v>125</v>
      </c>
    </row>
    <row r="233" spans="1:2">
      <c r="A233" s="58"/>
    </row>
    <row r="234" spans="1:2">
      <c r="A234" s="58" t="s">
        <v>345</v>
      </c>
    </row>
    <row r="235" spans="1:2" ht="7" customHeight="1">
      <c r="A235" s="78"/>
    </row>
    <row r="236" spans="1:2">
      <c r="A236" s="58" t="s">
        <v>115</v>
      </c>
      <c r="B236" s="50" t="s">
        <v>126</v>
      </c>
    </row>
    <row r="237" spans="1:2">
      <c r="A237" s="58"/>
      <c r="B237" s="58" t="s">
        <v>127</v>
      </c>
    </row>
    <row r="238" spans="1:2">
      <c r="A238" s="58" t="s">
        <v>115</v>
      </c>
      <c r="B238" s="50" t="s">
        <v>128</v>
      </c>
    </row>
    <row r="239" spans="1:2">
      <c r="A239" s="58"/>
      <c r="B239" s="50" t="s">
        <v>127</v>
      </c>
    </row>
    <row r="240" spans="1:2">
      <c r="A240" s="58" t="s">
        <v>115</v>
      </c>
      <c r="B240" s="50" t="s">
        <v>346</v>
      </c>
    </row>
    <row r="241" spans="1:2">
      <c r="A241" s="58"/>
      <c r="B241" s="50" t="s">
        <v>127</v>
      </c>
    </row>
    <row r="242" spans="1:2">
      <c r="A242" s="58" t="s">
        <v>129</v>
      </c>
    </row>
    <row r="243" spans="1:2">
      <c r="A243" s="58"/>
    </row>
    <row r="244" spans="1:2">
      <c r="A244" s="55" t="s">
        <v>130</v>
      </c>
    </row>
    <row r="245" spans="1:2">
      <c r="A245" s="56" t="s">
        <v>131</v>
      </c>
    </row>
    <row r="246" spans="1:2">
      <c r="A246" s="50" t="s">
        <v>132</v>
      </c>
    </row>
    <row r="247" spans="1:2">
      <c r="A247" s="50" t="s">
        <v>133</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59" display="Geräte / Anlagen / Infrastruktur" xr:uid="{1772165F-8DDC-2D40-98D5-166A6BF0C4B6}"/>
    <hyperlink ref="A7:D7" location="'Wegleitung Kalkulation'!A118" display="Sachkosten" xr:uid="{5058713D-03A0-924B-8CB5-4010F8E60BDA}"/>
    <hyperlink ref="A8:D8" location="'Wegleitung Kalkulation'!A133" display="Subcontracting" xr:uid="{A744A1DE-2408-F947-B67F-89F61C049DCE}"/>
    <hyperlink ref="A9:D9" location="'Wegleitung Kalkulation'!A151" display="Praxispartner" xr:uid="{11934BF5-FE8C-EF46-A4B1-51DC542F2C47}"/>
    <hyperlink ref="A11:D11" location="'Wegleitung Kalkulation'!A185" display="Kalkulation Overhead" xr:uid="{847B180F-A447-8944-8562-682D6672DDA2}"/>
    <hyperlink ref="A12:D12" location="'Wegleitung Kalkulation'!A198"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17.05.2023 / ds</oddFooter>
  </headerFooter>
  <rowBreaks count="3" manualBreakCount="3">
    <brk id="32" max="16383" man="1"/>
    <brk id="73" max="16383" man="1"/>
    <brk id="201" max="16383" man="1"/>
  </row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5C9F-E247-F149-97DA-DCDFCEB8CE42}">
  <sheetPr>
    <tabColor theme="5" tint="0.79998168889431442"/>
    <outlinePr summaryRight="0"/>
    <pageSetUpPr fitToPage="1"/>
  </sheetPr>
  <dimension ref="A1:S96"/>
  <sheetViews>
    <sheetView zoomScale="112" zoomScaleNormal="112" workbookViewId="0">
      <pane ySplit="10" topLeftCell="A19" activePane="bottomLeft" state="frozen"/>
      <selection activeCell="A7" sqref="A7:C7"/>
      <selection pane="bottomLeft" activeCell="U48" sqref="U48"/>
    </sheetView>
  </sheetViews>
  <sheetFormatPr baseColWidth="10" defaultColWidth="10.83203125" defaultRowHeight="16" outlineLevelRow="1" outlineLevelCol="1"/>
  <cols>
    <col min="1" max="1" width="48.83203125" style="90" customWidth="1"/>
    <col min="2" max="2" width="15.83203125" style="91" customWidth="1"/>
    <col min="3" max="3" width="8.1640625" style="105" bestFit="1" customWidth="1"/>
    <col min="4" max="4" width="2.5" style="90" bestFit="1" customWidth="1"/>
    <col min="5" max="5" width="13.83203125" style="91" customWidth="1" outlineLevel="1"/>
    <col min="6" max="6" width="7" style="92" bestFit="1" customWidth="1" outlineLevel="1"/>
    <col min="7" max="7" width="2.5" style="90" bestFit="1" customWidth="1"/>
    <col min="8" max="8" width="13.83203125" style="91" customWidth="1" outlineLevel="1"/>
    <col min="9" max="9" width="5.6640625" style="92" customWidth="1" outlineLevel="1"/>
    <col min="10" max="10" width="2.5" style="90" bestFit="1" customWidth="1"/>
    <col min="11" max="11" width="13.83203125" style="91" customWidth="1" outlineLevel="1"/>
    <col min="12" max="12" width="5.6640625" style="92" customWidth="1" outlineLevel="1"/>
    <col min="13" max="13" width="2.5" style="90" bestFit="1" customWidth="1"/>
    <col min="14" max="14" width="13.83203125" style="91" customWidth="1" outlineLevel="1"/>
    <col min="15" max="15" width="5.6640625" style="90" bestFit="1" customWidth="1" outlineLevel="1"/>
    <col min="16" max="16" width="91.83203125" style="90" customWidth="1"/>
    <col min="17" max="16384" width="10.83203125" style="90"/>
  </cols>
  <sheetData>
    <row r="1" spans="1:16">
      <c r="A1" s="93" t="s">
        <v>134</v>
      </c>
      <c r="B1" s="94"/>
      <c r="C1" s="95" t="s">
        <v>135</v>
      </c>
      <c r="D1" s="96"/>
      <c r="E1" s="97"/>
      <c r="F1" s="96"/>
      <c r="G1" s="97"/>
      <c r="H1" s="205"/>
      <c r="I1" s="205"/>
      <c r="K1" s="99" t="s">
        <v>136</v>
      </c>
    </row>
    <row r="2" spans="1:16" ht="16" customHeight="1">
      <c r="A2" s="211"/>
      <c r="B2" s="212"/>
      <c r="C2" s="212"/>
      <c r="D2" s="212"/>
      <c r="E2" s="213"/>
      <c r="F2" s="214"/>
      <c r="G2" s="212"/>
      <c r="H2" s="213"/>
      <c r="I2" s="214"/>
      <c r="J2" s="212"/>
      <c r="K2" s="262" t="s">
        <v>137</v>
      </c>
      <c r="L2" s="263"/>
      <c r="M2" s="262"/>
      <c r="N2" s="262"/>
      <c r="O2" s="262"/>
      <c r="P2" s="262"/>
    </row>
    <row r="3" spans="1:16" ht="7" customHeight="1">
      <c r="A3" s="99"/>
      <c r="B3" s="90"/>
      <c r="C3" s="90"/>
      <c r="E3" s="90"/>
      <c r="F3" s="98"/>
      <c r="H3" s="90"/>
      <c r="I3" s="98"/>
      <c r="K3" s="90"/>
      <c r="L3" s="98"/>
      <c r="N3" s="90"/>
    </row>
    <row r="4" spans="1:16" ht="16" customHeight="1">
      <c r="A4" s="215"/>
      <c r="B4" s="158" t="s">
        <v>3</v>
      </c>
      <c r="C4" s="158"/>
      <c r="E4" s="216"/>
      <c r="F4" s="158" t="s">
        <v>20</v>
      </c>
      <c r="G4" s="158"/>
      <c r="H4" s="158"/>
      <c r="I4" s="206"/>
      <c r="K4" s="218">
        <f>E4+(K5*365)</f>
        <v>0</v>
      </c>
      <c r="L4" s="158" t="s">
        <v>138</v>
      </c>
      <c r="M4" s="158"/>
      <c r="N4" s="158"/>
      <c r="O4" s="158"/>
    </row>
    <row r="5" spans="1:16" ht="16" customHeight="1">
      <c r="A5" s="215"/>
      <c r="B5" s="158" t="s">
        <v>139</v>
      </c>
      <c r="C5" s="158"/>
      <c r="E5" s="217"/>
      <c r="F5" s="158" t="s">
        <v>24</v>
      </c>
      <c r="G5" s="158"/>
      <c r="H5" s="158"/>
      <c r="I5" s="206"/>
      <c r="K5" s="219">
        <f>IFERROR(E5/12,0)</f>
        <v>0</v>
      </c>
      <c r="L5" s="158" t="s">
        <v>140</v>
      </c>
      <c r="M5" s="158"/>
      <c r="N5" s="158"/>
      <c r="O5" s="158"/>
    </row>
    <row r="6" spans="1:16">
      <c r="A6" s="215"/>
      <c r="B6" s="158" t="s">
        <v>141</v>
      </c>
      <c r="C6" s="158"/>
      <c r="E6" s="90"/>
      <c r="F6" s="90"/>
      <c r="H6" s="90"/>
      <c r="I6" s="206"/>
    </row>
    <row r="7" spans="1:16" s="207" customFormat="1">
      <c r="A7" s="209"/>
      <c r="B7" s="210"/>
      <c r="C7" s="210"/>
      <c r="E7" s="90"/>
      <c r="F7" s="90"/>
      <c r="G7" s="90"/>
      <c r="H7" s="90"/>
      <c r="I7" s="206"/>
      <c r="K7" s="206"/>
      <c r="L7" s="208"/>
      <c r="N7" s="206"/>
    </row>
    <row r="8" spans="1:16" customFormat="1" ht="8" customHeight="1"/>
    <row r="9" spans="1:16" ht="17" customHeight="1">
      <c r="D9" s="312" t="s">
        <v>142</v>
      </c>
      <c r="E9" s="220">
        <f>IFERROR(E61/$B61, 0)</f>
        <v>0</v>
      </c>
      <c r="F9" s="221"/>
      <c r="G9" s="312" t="s">
        <v>143</v>
      </c>
      <c r="H9" s="220">
        <f>IFERROR(H61/$B61, 0)</f>
        <v>0</v>
      </c>
      <c r="I9" s="221"/>
      <c r="J9" s="312" t="s">
        <v>144</v>
      </c>
      <c r="K9" s="220">
        <f>IFERROR(K61/$B61, 0)</f>
        <v>0</v>
      </c>
      <c r="L9" s="221"/>
      <c r="M9" s="312" t="s">
        <v>149</v>
      </c>
      <c r="N9" s="220">
        <f>IFERROR(N61/$B61, 0)</f>
        <v>0</v>
      </c>
      <c r="O9" s="221"/>
      <c r="P9" s="313" t="s">
        <v>145</v>
      </c>
    </row>
    <row r="10" spans="1:16" s="100" customFormat="1" ht="32" customHeight="1" collapsed="1">
      <c r="A10" s="222" t="s">
        <v>146</v>
      </c>
      <c r="B10" s="223" t="s">
        <v>147</v>
      </c>
      <c r="C10" s="224" t="s">
        <v>148</v>
      </c>
      <c r="D10" s="312"/>
      <c r="E10" s="225" t="s">
        <v>142</v>
      </c>
      <c r="F10" s="226"/>
      <c r="G10" s="312"/>
      <c r="H10" s="225" t="s">
        <v>143</v>
      </c>
      <c r="I10" s="226"/>
      <c r="J10" s="312"/>
      <c r="K10" s="225" t="s">
        <v>144</v>
      </c>
      <c r="L10" s="226"/>
      <c r="M10" s="312"/>
      <c r="N10" s="225" t="s">
        <v>149</v>
      </c>
      <c r="O10" s="226"/>
      <c r="P10" s="314"/>
    </row>
    <row r="11" spans="1:16" outlineLevel="1">
      <c r="A11" s="227" t="s">
        <v>150</v>
      </c>
      <c r="B11" s="228">
        <f>SUM(E11,H11,K11,N11)</f>
        <v>0</v>
      </c>
      <c r="C11" s="229">
        <f>IFERROR(B11/B$20, 0)</f>
        <v>0</v>
      </c>
      <c r="D11" s="50"/>
      <c r="E11" s="230">
        <f>SUM(Personalkosten!H25)</f>
        <v>0</v>
      </c>
      <c r="F11" s="231"/>
      <c r="G11" s="50"/>
      <c r="H11" s="230"/>
      <c r="I11" s="231"/>
      <c r="J11" s="50"/>
      <c r="K11" s="230"/>
      <c r="L11" s="231"/>
      <c r="M11" s="50"/>
      <c r="N11" s="230"/>
      <c r="O11" s="231"/>
      <c r="P11" s="232" t="s">
        <v>151</v>
      </c>
    </row>
    <row r="12" spans="1:16" outlineLevel="1">
      <c r="A12" s="227" t="s">
        <v>152</v>
      </c>
      <c r="B12" s="228">
        <f t="shared" ref="B12:B18" si="0">SUM(E12,H12,K12,N12)</f>
        <v>0</v>
      </c>
      <c r="C12" s="229">
        <f t="shared" ref="C12:C18" si="1">IFERROR(B12/B$20, 0)</f>
        <v>0</v>
      </c>
      <c r="D12" s="50"/>
      <c r="E12" s="230"/>
      <c r="F12" s="231"/>
      <c r="G12" s="50"/>
      <c r="H12" s="230">
        <f>SUM(Personalkosten!H42)</f>
        <v>0</v>
      </c>
      <c r="I12" s="231"/>
      <c r="J12" s="50"/>
      <c r="K12" s="230"/>
      <c r="L12" s="231"/>
      <c r="M12" s="50"/>
      <c r="N12" s="230"/>
      <c r="O12" s="231"/>
      <c r="P12" s="232" t="s">
        <v>151</v>
      </c>
    </row>
    <row r="13" spans="1:16" outlineLevel="1">
      <c r="A13" s="227" t="s">
        <v>153</v>
      </c>
      <c r="B13" s="228">
        <f t="shared" si="0"/>
        <v>0</v>
      </c>
      <c r="C13" s="229">
        <f t="shared" si="1"/>
        <v>0</v>
      </c>
      <c r="D13" s="50"/>
      <c r="E13" s="230"/>
      <c r="F13" s="231"/>
      <c r="G13" s="50"/>
      <c r="H13" s="230"/>
      <c r="I13" s="231"/>
      <c r="J13" s="50"/>
      <c r="K13" s="230">
        <f>SUM(Personalkosten!H59)</f>
        <v>0</v>
      </c>
      <c r="L13" s="231"/>
      <c r="M13" s="50"/>
      <c r="N13" s="230"/>
      <c r="O13" s="231"/>
      <c r="P13" s="232" t="s">
        <v>151</v>
      </c>
    </row>
    <row r="14" spans="1:16" outlineLevel="1">
      <c r="A14" s="227" t="s">
        <v>154</v>
      </c>
      <c r="B14" s="228">
        <f t="shared" si="0"/>
        <v>0</v>
      </c>
      <c r="C14" s="229">
        <f t="shared" si="1"/>
        <v>0</v>
      </c>
      <c r="D14" s="50"/>
      <c r="E14" s="230"/>
      <c r="F14" s="231"/>
      <c r="G14" s="50"/>
      <c r="H14" s="230"/>
      <c r="I14" s="231"/>
      <c r="J14" s="50"/>
      <c r="K14" s="230"/>
      <c r="L14" s="231"/>
      <c r="M14" s="50"/>
      <c r="N14" s="230">
        <f>SUM(Personalkosten!H76)</f>
        <v>0</v>
      </c>
      <c r="O14" s="231"/>
      <c r="P14" s="232" t="s">
        <v>151</v>
      </c>
    </row>
    <row r="15" spans="1:16" outlineLevel="1">
      <c r="A15" s="233" t="s">
        <v>155</v>
      </c>
      <c r="B15" s="228">
        <f t="shared" si="0"/>
        <v>0</v>
      </c>
      <c r="C15" s="229">
        <f t="shared" si="1"/>
        <v>0</v>
      </c>
      <c r="D15" s="50"/>
      <c r="E15" s="234"/>
      <c r="F15" s="231"/>
      <c r="G15" s="50"/>
      <c r="H15" s="234"/>
      <c r="I15" s="231"/>
      <c r="J15" s="50"/>
      <c r="K15" s="234"/>
      <c r="L15" s="231"/>
      <c r="M15" s="50"/>
      <c r="N15" s="234"/>
      <c r="O15" s="231"/>
      <c r="P15" s="232" t="s">
        <v>156</v>
      </c>
    </row>
    <row r="16" spans="1:16" outlineLevel="1">
      <c r="A16" s="233" t="s">
        <v>155</v>
      </c>
      <c r="B16" s="228">
        <f t="shared" si="0"/>
        <v>0</v>
      </c>
      <c r="C16" s="229">
        <f t="shared" si="1"/>
        <v>0</v>
      </c>
      <c r="D16" s="50"/>
      <c r="E16" s="234"/>
      <c r="F16" s="231"/>
      <c r="G16" s="50"/>
      <c r="H16" s="234"/>
      <c r="I16" s="231"/>
      <c r="J16" s="50"/>
      <c r="K16" s="234"/>
      <c r="L16" s="231"/>
      <c r="M16" s="50"/>
      <c r="N16" s="234"/>
      <c r="O16" s="231"/>
      <c r="P16" s="232" t="s">
        <v>156</v>
      </c>
    </row>
    <row r="17" spans="1:16" outlineLevel="1">
      <c r="A17" s="233" t="s">
        <v>155</v>
      </c>
      <c r="B17" s="228">
        <f t="shared" si="0"/>
        <v>0</v>
      </c>
      <c r="C17" s="229">
        <f t="shared" si="1"/>
        <v>0</v>
      </c>
      <c r="D17" s="50"/>
      <c r="E17" s="234"/>
      <c r="F17" s="231"/>
      <c r="G17" s="50"/>
      <c r="H17" s="234"/>
      <c r="I17" s="231"/>
      <c r="J17" s="50"/>
      <c r="K17" s="234"/>
      <c r="L17" s="231"/>
      <c r="M17" s="50"/>
      <c r="N17" s="234"/>
      <c r="O17" s="231"/>
      <c r="P17" s="232" t="s">
        <v>156</v>
      </c>
    </row>
    <row r="18" spans="1:16" outlineLevel="1">
      <c r="A18" s="233" t="s">
        <v>155</v>
      </c>
      <c r="B18" s="228">
        <f t="shared" si="0"/>
        <v>0</v>
      </c>
      <c r="C18" s="229">
        <f t="shared" si="1"/>
        <v>0</v>
      </c>
      <c r="D18" s="50"/>
      <c r="E18" s="234"/>
      <c r="F18" s="231"/>
      <c r="G18" s="50"/>
      <c r="H18" s="234"/>
      <c r="I18" s="231"/>
      <c r="J18" s="50"/>
      <c r="K18" s="234"/>
      <c r="L18" s="231"/>
      <c r="M18" s="50"/>
      <c r="N18" s="234"/>
      <c r="O18" s="231"/>
      <c r="P18" s="232" t="s">
        <v>156</v>
      </c>
    </row>
    <row r="19" spans="1:16" ht="11" customHeight="1" outlineLevel="1">
      <c r="A19" s="235" t="s">
        <v>157</v>
      </c>
      <c r="B19" s="236"/>
      <c r="C19" s="237"/>
      <c r="D19" s="50"/>
      <c r="E19" s="238"/>
      <c r="F19" s="231"/>
      <c r="G19" s="50"/>
      <c r="H19" s="238"/>
      <c r="I19" s="231"/>
      <c r="J19" s="50"/>
      <c r="K19" s="238"/>
      <c r="L19" s="231"/>
      <c r="M19" s="50"/>
      <c r="N19" s="238"/>
      <c r="O19" s="231"/>
      <c r="P19" s="239"/>
    </row>
    <row r="20" spans="1:16" s="120" customFormat="1" ht="19">
      <c r="A20" s="240" t="s">
        <v>158</v>
      </c>
      <c r="B20" s="276">
        <f>SUM(B11:B19)</f>
        <v>0</v>
      </c>
      <c r="C20" s="242">
        <f>IFERROR(B20/B$61, 0)</f>
        <v>0</v>
      </c>
      <c r="D20" s="119"/>
      <c r="E20" s="243">
        <f>SUM(E11:E19)</f>
        <v>0</v>
      </c>
      <c r="F20" s="256">
        <f>IFERROR(E20/E$61, 0)</f>
        <v>0</v>
      </c>
      <c r="G20" s="119"/>
      <c r="H20" s="277">
        <f>SUM(H11:H19)</f>
        <v>0</v>
      </c>
      <c r="I20" s="256">
        <f>IFERROR(H20/H$61, 0)</f>
        <v>0</v>
      </c>
      <c r="J20" s="119"/>
      <c r="K20" s="277">
        <f>SUM(K11:K19)</f>
        <v>0</v>
      </c>
      <c r="L20" s="278">
        <f>IFERROR(K20/K$61, 0)</f>
        <v>0</v>
      </c>
      <c r="M20" s="119"/>
      <c r="N20" s="277">
        <f>SUM(N11:N19)</f>
        <v>0</v>
      </c>
      <c r="O20" s="256">
        <f>IFERROR(N20/N$61, 0)</f>
        <v>0</v>
      </c>
      <c r="P20" s="244"/>
    </row>
    <row r="21" spans="1:16" s="120" customFormat="1" ht="19">
      <c r="A21" s="274"/>
      <c r="B21" s="279"/>
      <c r="C21" s="275"/>
      <c r="D21" s="119"/>
      <c r="E21" s="268"/>
      <c r="F21" s="269"/>
      <c r="G21" s="119"/>
      <c r="H21" s="279"/>
      <c r="I21" s="269"/>
      <c r="J21" s="119"/>
      <c r="K21" s="282"/>
      <c r="L21" s="269"/>
      <c r="M21" s="119"/>
      <c r="N21" s="282"/>
      <c r="O21" s="269"/>
      <c r="P21" s="270"/>
    </row>
    <row r="22" spans="1:16" outlineLevel="1">
      <c r="A22" s="245" t="s">
        <v>155</v>
      </c>
      <c r="B22" s="280">
        <f t="shared" ref="B22:B27" si="2">SUM(E22,H22,K22,N22)</f>
        <v>0</v>
      </c>
      <c r="C22" s="229">
        <f>IFERROR(B22/B$29, 0)</f>
        <v>0</v>
      </c>
      <c r="D22" s="50"/>
      <c r="E22" s="246"/>
      <c r="F22" s="231"/>
      <c r="G22" s="50"/>
      <c r="H22" s="281"/>
      <c r="I22" s="231"/>
      <c r="J22" s="50"/>
      <c r="K22" s="281"/>
      <c r="L22" s="231"/>
      <c r="M22" s="50"/>
      <c r="N22" s="281"/>
      <c r="O22" s="231"/>
      <c r="P22" s="247" t="s">
        <v>156</v>
      </c>
    </row>
    <row r="23" spans="1:16" outlineLevel="1">
      <c r="A23" s="245" t="s">
        <v>155</v>
      </c>
      <c r="B23" s="228">
        <f t="shared" si="2"/>
        <v>0</v>
      </c>
      <c r="C23" s="229">
        <f t="shared" ref="C23:C27" si="3">IFERROR(B23/B$29, 0)</f>
        <v>0</v>
      </c>
      <c r="D23" s="50"/>
      <c r="E23" s="246"/>
      <c r="F23" s="231"/>
      <c r="G23" s="50"/>
      <c r="H23" s="246"/>
      <c r="I23" s="231"/>
      <c r="J23" s="50"/>
      <c r="K23" s="246"/>
      <c r="L23" s="231"/>
      <c r="M23" s="50"/>
      <c r="N23" s="246"/>
      <c r="O23" s="231"/>
      <c r="P23" s="247" t="s">
        <v>156</v>
      </c>
    </row>
    <row r="24" spans="1:16" outlineLevel="1">
      <c r="A24" s="245" t="s">
        <v>155</v>
      </c>
      <c r="B24" s="228">
        <f t="shared" si="2"/>
        <v>0</v>
      </c>
      <c r="C24" s="229">
        <f t="shared" si="3"/>
        <v>0</v>
      </c>
      <c r="D24" s="50"/>
      <c r="E24" s="246"/>
      <c r="F24" s="231"/>
      <c r="G24" s="50"/>
      <c r="H24" s="246"/>
      <c r="I24" s="231"/>
      <c r="J24" s="50"/>
      <c r="K24" s="246"/>
      <c r="L24" s="231"/>
      <c r="M24" s="50"/>
      <c r="N24" s="246"/>
      <c r="O24" s="231"/>
      <c r="P24" s="247" t="s">
        <v>156</v>
      </c>
    </row>
    <row r="25" spans="1:16" outlineLevel="1">
      <c r="A25" s="245" t="s">
        <v>155</v>
      </c>
      <c r="B25" s="228">
        <f t="shared" si="2"/>
        <v>0</v>
      </c>
      <c r="C25" s="229">
        <f t="shared" si="3"/>
        <v>0</v>
      </c>
      <c r="D25" s="50"/>
      <c r="E25" s="246"/>
      <c r="F25" s="231"/>
      <c r="G25" s="50"/>
      <c r="H25" s="246"/>
      <c r="I25" s="231"/>
      <c r="J25" s="50"/>
      <c r="K25" s="246"/>
      <c r="L25" s="231"/>
      <c r="M25" s="50"/>
      <c r="N25" s="246"/>
      <c r="O25" s="231"/>
      <c r="P25" s="247" t="s">
        <v>156</v>
      </c>
    </row>
    <row r="26" spans="1:16" outlineLevel="1">
      <c r="A26" s="245" t="s">
        <v>155</v>
      </c>
      <c r="B26" s="228">
        <f t="shared" si="2"/>
        <v>0</v>
      </c>
      <c r="C26" s="229">
        <f t="shared" si="3"/>
        <v>0</v>
      </c>
      <c r="D26" s="50"/>
      <c r="E26" s="246"/>
      <c r="F26" s="231"/>
      <c r="G26" s="50"/>
      <c r="H26" s="246"/>
      <c r="I26" s="231"/>
      <c r="J26" s="50"/>
      <c r="K26" s="246"/>
      <c r="L26" s="231"/>
      <c r="M26" s="50"/>
      <c r="N26" s="246"/>
      <c r="O26" s="231"/>
      <c r="P26" s="247" t="s">
        <v>156</v>
      </c>
    </row>
    <row r="27" spans="1:16" outlineLevel="1">
      <c r="A27" s="245" t="s">
        <v>155</v>
      </c>
      <c r="B27" s="228">
        <f t="shared" si="2"/>
        <v>0</v>
      </c>
      <c r="C27" s="229">
        <f t="shared" si="3"/>
        <v>0</v>
      </c>
      <c r="D27" s="50"/>
      <c r="E27" s="246"/>
      <c r="F27" s="231"/>
      <c r="G27" s="50"/>
      <c r="H27" s="246"/>
      <c r="I27" s="231"/>
      <c r="J27" s="50"/>
      <c r="K27" s="246"/>
      <c r="L27" s="231"/>
      <c r="M27" s="50"/>
      <c r="N27" s="246"/>
      <c r="O27" s="231"/>
      <c r="P27" s="247" t="s">
        <v>156</v>
      </c>
    </row>
    <row r="28" spans="1:16" ht="11" customHeight="1" outlineLevel="1">
      <c r="A28" s="248" t="s">
        <v>159</v>
      </c>
      <c r="B28" s="236"/>
      <c r="C28" s="237"/>
      <c r="D28" s="50"/>
      <c r="E28" s="249"/>
      <c r="F28" s="231"/>
      <c r="G28" s="50"/>
      <c r="H28" s="249"/>
      <c r="I28" s="231"/>
      <c r="J28" s="50"/>
      <c r="K28" s="249"/>
      <c r="L28" s="231"/>
      <c r="M28" s="50"/>
      <c r="N28" s="249"/>
      <c r="O28" s="231"/>
      <c r="P28" s="249"/>
    </row>
    <row r="29" spans="1:16" s="120" customFormat="1" ht="19">
      <c r="A29" s="250" t="s">
        <v>160</v>
      </c>
      <c r="B29" s="251">
        <f>SUM(B22:B28)</f>
        <v>0</v>
      </c>
      <c r="C29" s="252">
        <f>IFERROR(B29/B$61, 0)</f>
        <v>0</v>
      </c>
      <c r="D29" s="119"/>
      <c r="E29" s="253">
        <f>SUM(E22:E28)</f>
        <v>0</v>
      </c>
      <c r="F29" s="254">
        <f>IFERROR(E29/E$61, 0)</f>
        <v>0</v>
      </c>
      <c r="G29" s="119"/>
      <c r="H29" s="253">
        <f>SUM(H22:H28)</f>
        <v>0</v>
      </c>
      <c r="I29" s="254">
        <f>IFERROR(H29/H$61, 0)</f>
        <v>0</v>
      </c>
      <c r="J29" s="119"/>
      <c r="K29" s="253">
        <f>SUM(K22:K28)</f>
        <v>0</v>
      </c>
      <c r="L29" s="254">
        <f>IFERROR(K29/K$61, 0)</f>
        <v>0</v>
      </c>
      <c r="M29" s="119"/>
      <c r="N29" s="253">
        <f>SUM(N22:N28)</f>
        <v>0</v>
      </c>
      <c r="O29" s="254">
        <f>IFERROR(N29/N$61, 0)</f>
        <v>0</v>
      </c>
      <c r="P29" s="255"/>
    </row>
    <row r="30" spans="1:16" s="120" customFormat="1" ht="19">
      <c r="A30" s="274"/>
      <c r="B30" s="282"/>
      <c r="C30" s="283"/>
      <c r="D30" s="119"/>
      <c r="E30" s="268"/>
      <c r="F30" s="269"/>
      <c r="G30" s="119"/>
      <c r="H30" s="282"/>
      <c r="I30" s="269"/>
      <c r="J30" s="119"/>
      <c r="K30" s="282"/>
      <c r="L30" s="269"/>
      <c r="M30" s="119"/>
      <c r="N30" s="282"/>
      <c r="O30" s="269"/>
      <c r="P30" s="270"/>
    </row>
    <row r="31" spans="1:16" outlineLevel="1">
      <c r="A31" s="233" t="s">
        <v>161</v>
      </c>
      <c r="B31" s="228">
        <f>SUM(E31,H31,K31,N31)</f>
        <v>0</v>
      </c>
      <c r="C31" s="229">
        <f>IFERROR(B31/B$37, 0)</f>
        <v>0</v>
      </c>
      <c r="D31" s="50"/>
      <c r="E31" s="234"/>
      <c r="F31" s="231"/>
      <c r="G31" s="50"/>
      <c r="H31" s="234"/>
      <c r="I31" s="231"/>
      <c r="J31" s="50"/>
      <c r="K31" s="234"/>
      <c r="L31" s="231"/>
      <c r="M31" s="50"/>
      <c r="N31" s="234"/>
      <c r="O31" s="231"/>
      <c r="P31" s="232" t="s">
        <v>162</v>
      </c>
    </row>
    <row r="32" spans="1:16" outlineLevel="1">
      <c r="A32" s="233" t="s">
        <v>163</v>
      </c>
      <c r="B32" s="228">
        <f>SUM(E32,H32,K32,N32)</f>
        <v>0</v>
      </c>
      <c r="C32" s="229">
        <f t="shared" ref="C32:C35" si="4">IFERROR(B32/B$37, 0)</f>
        <v>0</v>
      </c>
      <c r="D32" s="50"/>
      <c r="E32" s="234"/>
      <c r="F32" s="231"/>
      <c r="G32" s="50"/>
      <c r="H32" s="234"/>
      <c r="I32" s="231"/>
      <c r="J32" s="50"/>
      <c r="K32" s="234"/>
      <c r="L32" s="231"/>
      <c r="M32" s="50"/>
      <c r="N32" s="234"/>
      <c r="O32" s="231"/>
      <c r="P32" s="232" t="s">
        <v>162</v>
      </c>
    </row>
    <row r="33" spans="1:16" outlineLevel="1">
      <c r="A33" s="233" t="s">
        <v>164</v>
      </c>
      <c r="B33" s="228">
        <f>SUM(E33,H33,K33,N33)</f>
        <v>0</v>
      </c>
      <c r="C33" s="229">
        <f>IFERROR(B33/B$37, 0)</f>
        <v>0</v>
      </c>
      <c r="D33" s="50"/>
      <c r="E33" s="234"/>
      <c r="F33" s="231"/>
      <c r="G33" s="50"/>
      <c r="H33" s="234"/>
      <c r="I33" s="231"/>
      <c r="J33" s="50"/>
      <c r="K33" s="234"/>
      <c r="L33" s="231"/>
      <c r="M33" s="50"/>
      <c r="N33" s="234"/>
      <c r="O33" s="231"/>
      <c r="P33" s="232" t="s">
        <v>162</v>
      </c>
    </row>
    <row r="34" spans="1:16" outlineLevel="1">
      <c r="A34" s="233" t="s">
        <v>165</v>
      </c>
      <c r="B34" s="228">
        <f>SUM(E34,H34,K34,N34)</f>
        <v>0</v>
      </c>
      <c r="C34" s="229">
        <f>IFERROR(B34/B$37, 0)</f>
        <v>0</v>
      </c>
      <c r="D34" s="50"/>
      <c r="E34" s="234"/>
      <c r="F34" s="231"/>
      <c r="G34" s="50"/>
      <c r="H34" s="234"/>
      <c r="I34" s="231"/>
      <c r="J34" s="50"/>
      <c r="K34" s="234"/>
      <c r="L34" s="231"/>
      <c r="M34" s="50"/>
      <c r="N34" s="234"/>
      <c r="O34" s="231"/>
      <c r="P34" s="232" t="s">
        <v>162</v>
      </c>
    </row>
    <row r="35" spans="1:16" outlineLevel="1">
      <c r="A35" s="233"/>
      <c r="B35" s="228">
        <f>SUM(E35,H35,K35,N35)</f>
        <v>0</v>
      </c>
      <c r="C35" s="229">
        <f t="shared" si="4"/>
        <v>0</v>
      </c>
      <c r="D35" s="50"/>
      <c r="E35" s="234"/>
      <c r="F35" s="231"/>
      <c r="G35" s="50"/>
      <c r="H35" s="234"/>
      <c r="I35" s="231"/>
      <c r="J35" s="50"/>
      <c r="K35" s="234"/>
      <c r="L35" s="231"/>
      <c r="M35" s="50"/>
      <c r="N35" s="234"/>
      <c r="O35" s="231"/>
      <c r="P35" s="232" t="s">
        <v>166</v>
      </c>
    </row>
    <row r="36" spans="1:16" ht="11" customHeight="1" outlineLevel="1">
      <c r="A36" s="235" t="s">
        <v>167</v>
      </c>
      <c r="B36" s="236"/>
      <c r="C36" s="237"/>
      <c r="D36" s="50"/>
      <c r="E36" s="239"/>
      <c r="F36" s="231"/>
      <c r="G36" s="50"/>
      <c r="H36" s="239"/>
      <c r="I36" s="231"/>
      <c r="J36" s="50"/>
      <c r="K36" s="239"/>
      <c r="L36" s="231"/>
      <c r="M36" s="50"/>
      <c r="N36" s="239"/>
      <c r="O36" s="231"/>
      <c r="P36" s="239"/>
    </row>
    <row r="37" spans="1:16" s="120" customFormat="1" ht="19">
      <c r="A37" s="240" t="s">
        <v>168</v>
      </c>
      <c r="B37" s="241">
        <f>SUM(B31:B36)</f>
        <v>0</v>
      </c>
      <c r="C37" s="242">
        <f>IFERROR(B37/B$61, 0)</f>
        <v>0</v>
      </c>
      <c r="D37" s="119"/>
      <c r="E37" s="243">
        <f>SUM(E31:E36)</f>
        <v>0</v>
      </c>
      <c r="F37" s="256">
        <f>IFERROR(E37/E$61, 0)</f>
        <v>0</v>
      </c>
      <c r="G37" s="119"/>
      <c r="H37" s="243">
        <f>SUM(H31:H36)</f>
        <v>0</v>
      </c>
      <c r="I37" s="256">
        <f>IFERROR(H37/H$61, 0)</f>
        <v>0</v>
      </c>
      <c r="J37" s="119"/>
      <c r="K37" s="243">
        <f>SUM(K31:K36)</f>
        <v>0</v>
      </c>
      <c r="L37" s="256">
        <f>IFERROR(K37/K$61, 0)</f>
        <v>0</v>
      </c>
      <c r="M37" s="119"/>
      <c r="N37" s="243">
        <f>SUM(N31:N36)</f>
        <v>0</v>
      </c>
      <c r="O37" s="256">
        <f>IFERROR(N37/N$61, 0)</f>
        <v>0</v>
      </c>
      <c r="P37" s="244"/>
    </row>
    <row r="38" spans="1:16" s="120" customFormat="1" ht="19">
      <c r="A38" s="274"/>
      <c r="B38" s="282"/>
      <c r="C38" s="284"/>
      <c r="D38" s="119"/>
      <c r="E38" s="282"/>
      <c r="F38" s="269"/>
      <c r="G38" s="119"/>
      <c r="H38" s="282"/>
      <c r="I38" s="269"/>
      <c r="J38" s="119"/>
      <c r="K38" s="282"/>
      <c r="L38" s="269"/>
      <c r="M38" s="119"/>
      <c r="N38" s="282"/>
      <c r="O38" s="269"/>
      <c r="P38" s="270"/>
    </row>
    <row r="39" spans="1:16" outlineLevel="1">
      <c r="A39" s="245" t="s">
        <v>155</v>
      </c>
      <c r="B39" s="228">
        <f>SUM(E39,H39,K39,N39)</f>
        <v>0</v>
      </c>
      <c r="C39" s="229">
        <f>IFERROR(B39/B$45, 0)</f>
        <v>0</v>
      </c>
      <c r="D39" s="50"/>
      <c r="E39" s="246"/>
      <c r="F39" s="231"/>
      <c r="G39" s="50"/>
      <c r="H39" s="246"/>
      <c r="I39" s="231"/>
      <c r="J39" s="50"/>
      <c r="K39" s="246"/>
      <c r="L39" s="231"/>
      <c r="M39" s="50"/>
      <c r="N39" s="246"/>
      <c r="O39" s="231"/>
      <c r="P39" s="247" t="s">
        <v>162</v>
      </c>
    </row>
    <row r="40" spans="1:16" outlineLevel="1">
      <c r="A40" s="245" t="s">
        <v>155</v>
      </c>
      <c r="B40" s="228">
        <f>SUM(E40,H40,K40,N40)</f>
        <v>0</v>
      </c>
      <c r="C40" s="229">
        <f t="shared" ref="C40:C43" si="5">IFERROR(B40/B$45, 0)</f>
        <v>0</v>
      </c>
      <c r="D40" s="50"/>
      <c r="E40" s="246"/>
      <c r="F40" s="231"/>
      <c r="G40" s="50"/>
      <c r="H40" s="246"/>
      <c r="I40" s="231"/>
      <c r="J40" s="50"/>
      <c r="K40" s="246"/>
      <c r="L40" s="231"/>
      <c r="M40" s="50"/>
      <c r="N40" s="246"/>
      <c r="O40" s="231"/>
      <c r="P40" s="247" t="s">
        <v>162</v>
      </c>
    </row>
    <row r="41" spans="1:16" outlineLevel="1">
      <c r="A41" s="245" t="s">
        <v>155</v>
      </c>
      <c r="B41" s="228">
        <f>SUM(E41,H41,K41,N41)</f>
        <v>0</v>
      </c>
      <c r="C41" s="229">
        <f t="shared" si="5"/>
        <v>0</v>
      </c>
      <c r="D41" s="50"/>
      <c r="E41" s="246"/>
      <c r="F41" s="231"/>
      <c r="G41" s="50"/>
      <c r="H41" s="246"/>
      <c r="I41" s="231"/>
      <c r="J41" s="50"/>
      <c r="K41" s="246"/>
      <c r="L41" s="231"/>
      <c r="M41" s="50"/>
      <c r="N41" s="246"/>
      <c r="O41" s="231"/>
      <c r="P41" s="247" t="s">
        <v>162</v>
      </c>
    </row>
    <row r="42" spans="1:16" outlineLevel="1">
      <c r="A42" s="245" t="s">
        <v>155</v>
      </c>
      <c r="B42" s="228">
        <f>SUM(E42,H42,K42,N42)</f>
        <v>0</v>
      </c>
      <c r="C42" s="229">
        <f>IFERROR(B42/B$45, 0)</f>
        <v>0</v>
      </c>
      <c r="D42" s="50"/>
      <c r="E42" s="246"/>
      <c r="F42" s="231"/>
      <c r="G42" s="50"/>
      <c r="H42" s="246"/>
      <c r="I42" s="231"/>
      <c r="J42" s="50"/>
      <c r="K42" s="246"/>
      <c r="L42" s="231"/>
      <c r="M42" s="50"/>
      <c r="N42" s="246"/>
      <c r="O42" s="231"/>
      <c r="P42" s="247" t="s">
        <v>162</v>
      </c>
    </row>
    <row r="43" spans="1:16" outlineLevel="1">
      <c r="A43" s="245" t="s">
        <v>155</v>
      </c>
      <c r="B43" s="228">
        <f>SUM(E43,H43,K43,N43)</f>
        <v>0</v>
      </c>
      <c r="C43" s="229">
        <f t="shared" si="5"/>
        <v>0</v>
      </c>
      <c r="D43" s="50"/>
      <c r="E43" s="246"/>
      <c r="F43" s="231"/>
      <c r="G43" s="50"/>
      <c r="H43" s="246"/>
      <c r="I43" s="231"/>
      <c r="J43" s="50"/>
      <c r="K43" s="246"/>
      <c r="L43" s="231"/>
      <c r="M43" s="50"/>
      <c r="N43" s="246"/>
      <c r="O43" s="231"/>
      <c r="P43" s="247" t="s">
        <v>166</v>
      </c>
    </row>
    <row r="44" spans="1:16" ht="11" customHeight="1" outlineLevel="1">
      <c r="A44" s="248" t="s">
        <v>169</v>
      </c>
      <c r="B44" s="236"/>
      <c r="C44" s="237"/>
      <c r="D44" s="50"/>
      <c r="E44" s="249"/>
      <c r="F44" s="231"/>
      <c r="G44" s="50"/>
      <c r="H44" s="249"/>
      <c r="I44" s="231"/>
      <c r="J44" s="50"/>
      <c r="K44" s="249"/>
      <c r="L44" s="231"/>
      <c r="M44" s="50"/>
      <c r="N44" s="249"/>
      <c r="O44" s="231"/>
      <c r="P44" s="249"/>
    </row>
    <row r="45" spans="1:16" s="120" customFormat="1" ht="19">
      <c r="A45" s="250" t="s">
        <v>170</v>
      </c>
      <c r="B45" s="251">
        <f>SUM(B39:B44)</f>
        <v>0</v>
      </c>
      <c r="C45" s="252">
        <f>IFERROR(B45/B$61, 0)</f>
        <v>0</v>
      </c>
      <c r="D45" s="119"/>
      <c r="E45" s="253">
        <f>SUM(E39:E44)</f>
        <v>0</v>
      </c>
      <c r="F45" s="254">
        <f>IFERROR(E45/E$61, 0)</f>
        <v>0</v>
      </c>
      <c r="G45" s="119"/>
      <c r="H45" s="253">
        <f>SUM(H39:H44)</f>
        <v>0</v>
      </c>
      <c r="I45" s="254">
        <f>IFERROR(H45/H$61, 0)</f>
        <v>0</v>
      </c>
      <c r="J45" s="119"/>
      <c r="K45" s="253">
        <f>SUM(K39:K44)</f>
        <v>0</v>
      </c>
      <c r="L45" s="254">
        <f>IFERROR(K45/K$61, 0)</f>
        <v>0</v>
      </c>
      <c r="M45" s="119"/>
      <c r="N45" s="253">
        <f>SUM(N39:N44)</f>
        <v>0</v>
      </c>
      <c r="O45" s="254">
        <f>IFERROR(N45/N$61, 0)</f>
        <v>0</v>
      </c>
      <c r="P45" s="255"/>
    </row>
    <row r="46" spans="1:16" s="120" customFormat="1" ht="19">
      <c r="A46" s="265"/>
      <c r="B46" s="266"/>
      <c r="C46" s="267"/>
      <c r="D46" s="119"/>
      <c r="E46" s="268"/>
      <c r="F46" s="269"/>
      <c r="G46" s="119"/>
      <c r="H46" s="268"/>
      <c r="I46" s="269"/>
      <c r="J46" s="119"/>
      <c r="K46" s="268"/>
      <c r="L46" s="269"/>
      <c r="M46" s="119"/>
      <c r="N46" s="268"/>
      <c r="O46" s="269"/>
      <c r="P46" s="270"/>
    </row>
    <row r="47" spans="1:16" outlineLevel="1">
      <c r="A47" s="233" t="s">
        <v>171</v>
      </c>
      <c r="B47" s="228">
        <f t="shared" ref="B47:B52" si="6">SUM(E47,H47,K47,N47)</f>
        <v>0</v>
      </c>
      <c r="C47" s="229">
        <f>IFERROR(B47/B$54, 0)</f>
        <v>0</v>
      </c>
      <c r="D47" s="50"/>
      <c r="E47" s="234"/>
      <c r="F47" s="231"/>
      <c r="G47" s="50"/>
      <c r="H47" s="234"/>
      <c r="I47" s="231"/>
      <c r="J47" s="50"/>
      <c r="K47" s="234"/>
      <c r="L47" s="231"/>
      <c r="M47" s="50"/>
      <c r="N47" s="234"/>
      <c r="O47" s="231"/>
      <c r="P47" s="232" t="s">
        <v>172</v>
      </c>
    </row>
    <row r="48" spans="1:16" outlineLevel="1">
      <c r="A48" s="233" t="s">
        <v>173</v>
      </c>
      <c r="B48" s="228">
        <f t="shared" si="6"/>
        <v>0</v>
      </c>
      <c r="C48" s="229">
        <f t="shared" ref="C48:C52" si="7">IFERROR(B48/B$54, 0)</f>
        <v>0</v>
      </c>
      <c r="D48" s="50"/>
      <c r="E48" s="234"/>
      <c r="F48" s="231"/>
      <c r="G48" s="50"/>
      <c r="H48" s="234"/>
      <c r="I48" s="231"/>
      <c r="J48" s="50"/>
      <c r="K48" s="234"/>
      <c r="L48" s="231"/>
      <c r="M48" s="50"/>
      <c r="N48" s="234"/>
      <c r="O48" s="231"/>
      <c r="P48" s="232" t="s">
        <v>174</v>
      </c>
    </row>
    <row r="49" spans="1:19" outlineLevel="1">
      <c r="A49" s="233" t="s">
        <v>155</v>
      </c>
      <c r="B49" s="228">
        <f t="shared" si="6"/>
        <v>0</v>
      </c>
      <c r="C49" s="229">
        <f t="shared" si="7"/>
        <v>0</v>
      </c>
      <c r="D49" s="50"/>
      <c r="E49" s="234"/>
      <c r="F49" s="231"/>
      <c r="G49" s="50"/>
      <c r="H49" s="234"/>
      <c r="I49" s="231"/>
      <c r="J49" s="50"/>
      <c r="K49" s="234"/>
      <c r="L49" s="231"/>
      <c r="M49" s="50"/>
      <c r="N49" s="234"/>
      <c r="O49" s="231"/>
      <c r="P49" s="232" t="s">
        <v>174</v>
      </c>
    </row>
    <row r="50" spans="1:19" outlineLevel="1">
      <c r="A50" s="233" t="s">
        <v>155</v>
      </c>
      <c r="B50" s="228">
        <f t="shared" si="6"/>
        <v>0</v>
      </c>
      <c r="C50" s="229">
        <f t="shared" si="7"/>
        <v>0</v>
      </c>
      <c r="D50" s="50"/>
      <c r="E50" s="234"/>
      <c r="F50" s="231"/>
      <c r="G50" s="50"/>
      <c r="H50" s="234"/>
      <c r="I50" s="231"/>
      <c r="J50" s="50"/>
      <c r="K50" s="234"/>
      <c r="L50" s="231"/>
      <c r="M50" s="50"/>
      <c r="N50" s="234"/>
      <c r="O50" s="231"/>
      <c r="P50" s="232" t="s">
        <v>174</v>
      </c>
    </row>
    <row r="51" spans="1:19" outlineLevel="1">
      <c r="A51" s="233" t="s">
        <v>155</v>
      </c>
      <c r="B51" s="228">
        <f t="shared" si="6"/>
        <v>0</v>
      </c>
      <c r="C51" s="229">
        <f>IFERROR(B51/B$54, 0)</f>
        <v>0</v>
      </c>
      <c r="D51" s="50"/>
      <c r="E51" s="234"/>
      <c r="F51" s="231"/>
      <c r="G51" s="50"/>
      <c r="H51" s="234"/>
      <c r="I51" s="231"/>
      <c r="J51" s="50"/>
      <c r="K51" s="234"/>
      <c r="L51" s="231"/>
      <c r="M51" s="50"/>
      <c r="N51" s="234"/>
      <c r="O51" s="231"/>
      <c r="P51" s="232" t="s">
        <v>174</v>
      </c>
    </row>
    <row r="52" spans="1:19" outlineLevel="1">
      <c r="A52" s="233" t="s">
        <v>155</v>
      </c>
      <c r="B52" s="228">
        <f t="shared" si="6"/>
        <v>0</v>
      </c>
      <c r="C52" s="229">
        <f t="shared" si="7"/>
        <v>0</v>
      </c>
      <c r="D52" s="50"/>
      <c r="E52" s="234"/>
      <c r="F52" s="231"/>
      <c r="G52" s="50"/>
      <c r="H52" s="234"/>
      <c r="I52" s="231"/>
      <c r="J52" s="50"/>
      <c r="K52" s="234"/>
      <c r="L52" s="231"/>
      <c r="M52" s="50"/>
      <c r="N52" s="234"/>
      <c r="O52" s="231"/>
      <c r="P52" s="232" t="s">
        <v>174</v>
      </c>
    </row>
    <row r="53" spans="1:19" ht="11" customHeight="1" outlineLevel="1">
      <c r="A53" s="235" t="s">
        <v>175</v>
      </c>
      <c r="B53" s="236"/>
      <c r="C53" s="237"/>
      <c r="D53" s="50"/>
      <c r="E53" s="239"/>
      <c r="F53" s="231"/>
      <c r="G53" s="50"/>
      <c r="H53" s="239"/>
      <c r="I53" s="231"/>
      <c r="J53" s="50"/>
      <c r="K53" s="239"/>
      <c r="L53" s="231"/>
      <c r="M53" s="50"/>
      <c r="N53" s="239"/>
      <c r="O53" s="231"/>
      <c r="P53" s="239"/>
    </row>
    <row r="54" spans="1:19" s="120" customFormat="1" ht="19">
      <c r="A54" s="257" t="s">
        <v>176</v>
      </c>
      <c r="B54" s="258">
        <f>SUM(B47:B53)</f>
        <v>0</v>
      </c>
      <c r="C54" s="259">
        <f>IFERROR(B54/B$61, 0)</f>
        <v>0</v>
      </c>
      <c r="D54" s="119"/>
      <c r="E54" s="260">
        <f>SUM(E47:E53)</f>
        <v>0</v>
      </c>
      <c r="F54" s="256">
        <f>IFERROR(E54/E$61, 0)</f>
        <v>0</v>
      </c>
      <c r="G54" s="119"/>
      <c r="H54" s="260">
        <f>SUM(H47:H53)</f>
        <v>0</v>
      </c>
      <c r="I54" s="256">
        <f>IFERROR(H54/H$61, 0)</f>
        <v>0</v>
      </c>
      <c r="J54" s="119"/>
      <c r="K54" s="260">
        <f>SUM(K47:K53)</f>
        <v>0</v>
      </c>
      <c r="L54" s="256">
        <f>IFERROR(K54/K$61, 0)</f>
        <v>0</v>
      </c>
      <c r="M54" s="119"/>
      <c r="N54" s="260">
        <f>SUM(N47:N53)</f>
        <v>0</v>
      </c>
      <c r="O54" s="256">
        <f>IFERROR(N54/N$61, 0)</f>
        <v>0</v>
      </c>
      <c r="P54" s="244" t="s">
        <v>177</v>
      </c>
    </row>
    <row r="55" spans="1:19" ht="8" customHeight="1">
      <c r="B55" s="90"/>
      <c r="C55" s="90"/>
      <c r="E55" s="90"/>
      <c r="F55" s="90"/>
      <c r="H55" s="90"/>
      <c r="I55" s="90"/>
      <c r="K55" s="90"/>
      <c r="L55" s="90"/>
      <c r="N55" s="90"/>
    </row>
    <row r="56" spans="1:19" s="120" customFormat="1" ht="19">
      <c r="A56" s="121" t="s">
        <v>178</v>
      </c>
      <c r="B56" s="152">
        <f>SUM(B20,B29,B37,B45,B54)</f>
        <v>0</v>
      </c>
      <c r="C56" s="153"/>
      <c r="D56" s="90"/>
      <c r="E56" s="152">
        <f>SUM(E20,E29,E37,E45,E54)</f>
        <v>0</v>
      </c>
      <c r="F56" s="154"/>
      <c r="G56" s="119"/>
      <c r="H56" s="152">
        <f>SUM(H20,H29,H37,H45,H54)</f>
        <v>0</v>
      </c>
      <c r="I56" s="154"/>
      <c r="J56" s="119"/>
      <c r="K56" s="152">
        <f>SUM(K20,K29,K37,K45,K54)</f>
        <v>0</v>
      </c>
      <c r="L56" s="154"/>
      <c r="M56" s="119"/>
      <c r="N56" s="152">
        <f>SUM(N20,N29,N37,N45,N54)</f>
        <v>0</v>
      </c>
      <c r="O56" s="119"/>
      <c r="P56" s="122"/>
    </row>
    <row r="57" spans="1:19" s="102" customFormat="1">
      <c r="A57" s="123" t="s">
        <v>179</v>
      </c>
      <c r="B57" s="103">
        <f>SUM(E57,H57,K57,N57)</f>
        <v>0</v>
      </c>
      <c r="C57" s="124"/>
      <c r="D57" s="90"/>
      <c r="E57" s="103">
        <f>-E45</f>
        <v>0</v>
      </c>
      <c r="F57" s="135"/>
      <c r="G57" s="90"/>
      <c r="H57" s="103">
        <f>-H45</f>
        <v>0</v>
      </c>
      <c r="I57" s="135"/>
      <c r="J57" s="90"/>
      <c r="K57" s="103">
        <f>-K45</f>
        <v>0</v>
      </c>
      <c r="L57" s="135"/>
      <c r="M57" s="90"/>
      <c r="N57" s="103">
        <f>-N45</f>
        <v>0</v>
      </c>
      <c r="O57" s="90"/>
      <c r="P57" s="155"/>
    </row>
    <row r="58" spans="1:19" s="120" customFormat="1" ht="19">
      <c r="A58" s="121" t="s">
        <v>180</v>
      </c>
      <c r="B58" s="152">
        <f>SUM(B56:B57)</f>
        <v>0</v>
      </c>
      <c r="C58" s="153">
        <v>0.8</v>
      </c>
      <c r="D58" s="90"/>
      <c r="E58" s="152">
        <f>SUM(E56:E57)</f>
        <v>0</v>
      </c>
      <c r="F58" s="154"/>
      <c r="G58" s="119"/>
      <c r="H58" s="152">
        <f>SUM(H56:H57)</f>
        <v>0</v>
      </c>
      <c r="I58" s="154"/>
      <c r="J58" s="119"/>
      <c r="K58" s="152">
        <f>SUM(K56:K57)</f>
        <v>0</v>
      </c>
      <c r="L58" s="154"/>
      <c r="M58" s="119"/>
      <c r="N58" s="152">
        <f>SUM(N56:N57)</f>
        <v>0</v>
      </c>
      <c r="O58" s="119"/>
      <c r="P58" s="122"/>
    </row>
    <row r="59" spans="1:19" ht="5" customHeight="1">
      <c r="B59" s="125"/>
      <c r="C59" s="126"/>
      <c r="E59" s="125"/>
      <c r="H59" s="125"/>
      <c r="K59" s="125"/>
      <c r="N59" s="125"/>
    </row>
    <row r="60" spans="1:19" s="102" customFormat="1">
      <c r="A60" s="123" t="s">
        <v>181</v>
      </c>
      <c r="B60" s="103">
        <f>B58/0.8*0.2</f>
        <v>0</v>
      </c>
      <c r="C60" s="124">
        <v>0.2</v>
      </c>
      <c r="D60" s="90"/>
      <c r="E60" s="103">
        <f>E58/0.8*0.2</f>
        <v>0</v>
      </c>
      <c r="F60" s="92"/>
      <c r="G60" s="90"/>
      <c r="H60" s="103">
        <f>H58/0.8*0.2</f>
        <v>0</v>
      </c>
      <c r="I60" s="92"/>
      <c r="J60" s="90"/>
      <c r="K60" s="103">
        <f>K58/0.8*0.2</f>
        <v>0</v>
      </c>
      <c r="L60" s="92"/>
      <c r="M60" s="90"/>
      <c r="N60" s="103">
        <f>N58/0.8*0.2</f>
        <v>0</v>
      </c>
      <c r="O60" s="90"/>
      <c r="P60" s="104"/>
    </row>
    <row r="61" spans="1:19" s="132" customFormat="1" ht="20">
      <c r="A61" s="127" t="s">
        <v>182</v>
      </c>
      <c r="B61" s="128">
        <f>SUM(B60,B58)</f>
        <v>0</v>
      </c>
      <c r="C61" s="129">
        <v>1</v>
      </c>
      <c r="D61" s="130"/>
      <c r="E61" s="128">
        <f>SUM(E60,E58)</f>
        <v>0</v>
      </c>
      <c r="F61" s="130"/>
      <c r="G61" s="130"/>
      <c r="H61" s="128">
        <f>SUM(H60,H58)</f>
        <v>0</v>
      </c>
      <c r="I61" s="130"/>
      <c r="J61" s="130"/>
      <c r="K61" s="128">
        <f>SUM(K60,K58)</f>
        <v>0</v>
      </c>
      <c r="L61" s="130"/>
      <c r="M61" s="130"/>
      <c r="N61" s="128">
        <f>SUM(N60,N58)</f>
        <v>0</v>
      </c>
      <c r="O61" s="130"/>
      <c r="P61" s="131"/>
    </row>
    <row r="62" spans="1:19">
      <c r="C62" s="261"/>
    </row>
    <row r="63" spans="1:19" ht="19" collapsed="1">
      <c r="A63" s="121" t="s">
        <v>183</v>
      </c>
      <c r="B63" s="133"/>
      <c r="C63" s="134"/>
      <c r="E63" s="125"/>
      <c r="H63" s="125"/>
      <c r="K63" s="125"/>
      <c r="N63" s="125"/>
      <c r="R63" s="107"/>
      <c r="S63" s="108"/>
    </row>
    <row r="64" spans="1:19" s="102" customFormat="1" ht="30.75" customHeight="1">
      <c r="A64" s="287" t="s">
        <v>332</v>
      </c>
      <c r="B64" s="103">
        <f>SUM(B61)</f>
        <v>0</v>
      </c>
      <c r="C64" s="124">
        <v>1</v>
      </c>
      <c r="E64" s="103">
        <f>SUM(E61:E61)</f>
        <v>0</v>
      </c>
      <c r="F64" s="136">
        <v>1</v>
      </c>
      <c r="H64" s="103">
        <f>SUM(H61:H61)</f>
        <v>0</v>
      </c>
      <c r="I64" s="136">
        <v>1</v>
      </c>
      <c r="K64" s="103">
        <f>SUM(K61:K61)</f>
        <v>0</v>
      </c>
      <c r="L64" s="136">
        <v>1</v>
      </c>
      <c r="N64" s="103">
        <f>SUM(N61:N61)</f>
        <v>0</v>
      </c>
      <c r="O64" s="136">
        <v>1</v>
      </c>
    </row>
    <row r="65" spans="1:19" s="119" customFormat="1" ht="42.75" customHeight="1">
      <c r="A65" s="286" t="s">
        <v>330</v>
      </c>
      <c r="B65" s="150">
        <f>B64*50%</f>
        <v>0</v>
      </c>
      <c r="C65" s="151">
        <f>IFERROR(B65/B$64, 0)</f>
        <v>0</v>
      </c>
      <c r="D65" s="120"/>
      <c r="E65" s="150">
        <f>E64*50%</f>
        <v>0</v>
      </c>
      <c r="F65" s="151">
        <f>IFERROR(E65/E$64, 0)</f>
        <v>0</v>
      </c>
      <c r="G65" s="120"/>
      <c r="H65" s="150">
        <f>H64*50%</f>
        <v>0</v>
      </c>
      <c r="I65" s="151">
        <f>IFERROR(H65/H$64, 0)</f>
        <v>0</v>
      </c>
      <c r="J65" s="120"/>
      <c r="K65" s="150">
        <f>K64*50%</f>
        <v>0</v>
      </c>
      <c r="L65" s="151">
        <f>IFERROR(K65/K$64, 0)</f>
        <v>0</v>
      </c>
      <c r="M65" s="120"/>
      <c r="N65" s="150">
        <f>N64*50%</f>
        <v>0</v>
      </c>
      <c r="O65" s="151">
        <f>IFERROR(N65/N$64, 0)</f>
        <v>0</v>
      </c>
    </row>
    <row r="66" spans="1:19" s="102" customFormat="1">
      <c r="A66" s="123" t="s">
        <v>184</v>
      </c>
      <c r="B66" s="103">
        <f>B64-B65</f>
        <v>0</v>
      </c>
      <c r="C66" s="124">
        <f>IFERROR(B66/B$64, 0)</f>
        <v>0</v>
      </c>
      <c r="E66" s="103">
        <f>E64-E65</f>
        <v>0</v>
      </c>
      <c r="F66" s="136">
        <f>IFERROR(E66/E$64, 0)</f>
        <v>0</v>
      </c>
      <c r="H66" s="103">
        <f>H64-H65</f>
        <v>0</v>
      </c>
      <c r="I66" s="136">
        <f>IFERROR(H66/H$64, 0)</f>
        <v>0</v>
      </c>
      <c r="K66" s="103">
        <f>K64-K65</f>
        <v>0</v>
      </c>
      <c r="L66" s="136">
        <f>IFERROR(K66/K$64, 0)</f>
        <v>0</v>
      </c>
      <c r="N66" s="103">
        <f>N64-N65</f>
        <v>0</v>
      </c>
      <c r="O66" s="136">
        <f>IFERROR(N66/N$64, 0)</f>
        <v>0</v>
      </c>
    </row>
    <row r="67" spans="1:19">
      <c r="B67" s="90"/>
      <c r="C67" s="90"/>
      <c r="E67" s="90"/>
      <c r="H67" s="90"/>
      <c r="K67" s="90"/>
      <c r="N67" s="90"/>
      <c r="O67" s="92"/>
    </row>
    <row r="68" spans="1:19" ht="19">
      <c r="A68" s="139" t="s">
        <v>185</v>
      </c>
      <c r="B68" s="140"/>
      <c r="C68" s="141"/>
      <c r="E68" s="90"/>
      <c r="H68" s="90"/>
      <c r="K68" s="90"/>
      <c r="N68" s="90"/>
      <c r="O68" s="92"/>
    </row>
    <row r="69" spans="1:19" s="91" customFormat="1" ht="38">
      <c r="A69" s="285" t="s">
        <v>331</v>
      </c>
      <c r="B69" s="142">
        <f>SUM(B70:B71)</f>
        <v>0</v>
      </c>
      <c r="C69" s="143">
        <f>SUM(C70:C71)</f>
        <v>0</v>
      </c>
      <c r="D69" s="90"/>
      <c r="E69" s="142">
        <f>SUM(E70:E71)</f>
        <v>0</v>
      </c>
      <c r="F69" s="144">
        <f>SUM(F70:F71)</f>
        <v>0</v>
      </c>
      <c r="G69" s="90"/>
      <c r="H69" s="142">
        <f>SUM(H70:H71)</f>
        <v>0</v>
      </c>
      <c r="I69" s="144">
        <f>SUM(I70:I71)</f>
        <v>0</v>
      </c>
      <c r="J69" s="90"/>
      <c r="K69" s="142">
        <f>SUM(K70:K71)</f>
        <v>0</v>
      </c>
      <c r="L69" s="144">
        <f>SUM(L70:L71)</f>
        <v>0</v>
      </c>
      <c r="M69" s="90"/>
      <c r="N69" s="142">
        <f>SUM(N70:N71)</f>
        <v>0</v>
      </c>
      <c r="O69" s="144">
        <f>SUM(O70:O71)</f>
        <v>0</v>
      </c>
      <c r="P69" s="90"/>
      <c r="Q69" s="90"/>
      <c r="R69" s="90"/>
      <c r="S69" s="90"/>
    </row>
    <row r="70" spans="1:19">
      <c r="A70" s="101" t="s">
        <v>186</v>
      </c>
      <c r="B70" s="106">
        <f>SUM(B60)</f>
        <v>0</v>
      </c>
      <c r="C70" s="145">
        <f>IFERROR(B70/B$64, 0)</f>
        <v>0</v>
      </c>
      <c r="E70" s="106">
        <f>SUM(E60:E60)</f>
        <v>0</v>
      </c>
      <c r="F70" s="146">
        <f>IFERROR(E70/E$64, 0)</f>
        <v>0</v>
      </c>
      <c r="H70" s="106">
        <f>SUM(H60:H60)</f>
        <v>0</v>
      </c>
      <c r="I70" s="146">
        <f>IFERROR(H70/H$64, 0)</f>
        <v>0</v>
      </c>
      <c r="K70" s="106">
        <f>SUM(K60:K60)</f>
        <v>0</v>
      </c>
      <c r="L70" s="146">
        <f>IFERROR(K70/K$64, 0)</f>
        <v>0</v>
      </c>
      <c r="N70" s="106">
        <f>SUM(N60:N60)</f>
        <v>0</v>
      </c>
      <c r="O70" s="146">
        <f>IFERROR(N70/N$64, 0)</f>
        <v>0</v>
      </c>
    </row>
    <row r="71" spans="1:19" s="91" customFormat="1">
      <c r="A71" s="147" t="s">
        <v>187</v>
      </c>
      <c r="B71" s="140">
        <f>B66-B70</f>
        <v>0</v>
      </c>
      <c r="C71" s="141">
        <f>IFERROR(B71/B$64, 0)</f>
        <v>0</v>
      </c>
      <c r="D71" s="90"/>
      <c r="E71" s="140">
        <f>E66-E70</f>
        <v>0</v>
      </c>
      <c r="F71" s="148">
        <f>IFERROR(E71/E$64, 0)</f>
        <v>0</v>
      </c>
      <c r="G71" s="90"/>
      <c r="H71" s="140">
        <f>H66-H70</f>
        <v>0</v>
      </c>
      <c r="I71" s="148">
        <f>IFERROR(H71/H$64, 0)</f>
        <v>0</v>
      </c>
      <c r="J71" s="90"/>
      <c r="K71" s="140">
        <f>K66-K70</f>
        <v>0</v>
      </c>
      <c r="L71" s="148">
        <f>IFERROR(K71/K$64, 0)</f>
        <v>0</v>
      </c>
      <c r="M71" s="90"/>
      <c r="N71" s="140">
        <f>N66-N70</f>
        <v>0</v>
      </c>
      <c r="O71" s="148">
        <f>IFERROR(N71/N$64, 0)</f>
        <v>0</v>
      </c>
      <c r="P71" s="90"/>
      <c r="Q71" s="90"/>
      <c r="R71" s="90"/>
      <c r="S71" s="90"/>
    </row>
    <row r="72" spans="1:19" s="111" customFormat="1" ht="11" outlineLevel="1">
      <c r="A72" s="109"/>
      <c r="B72" s="110">
        <f>SUM(E72,H72,K72,N72)</f>
        <v>0</v>
      </c>
      <c r="E72" s="112"/>
      <c r="H72" s="112"/>
      <c r="K72" s="112"/>
      <c r="N72" s="112"/>
    </row>
    <row r="73" spans="1:19" s="111" customFormat="1" ht="11" outlineLevel="1">
      <c r="A73" s="109"/>
      <c r="B73" s="110">
        <f>SUM(E73,H73,K73,N73)</f>
        <v>0</v>
      </c>
      <c r="E73" s="112"/>
      <c r="H73" s="112"/>
      <c r="K73" s="112"/>
      <c r="N73" s="112"/>
    </row>
    <row r="74" spans="1:19" s="111" customFormat="1" ht="11" outlineLevel="1">
      <c r="A74" s="109"/>
      <c r="B74" s="110">
        <f>SUM(E74,H74,K74,N74)</f>
        <v>0</v>
      </c>
      <c r="E74" s="112"/>
      <c r="H74" s="112"/>
      <c r="K74" s="112"/>
      <c r="N74" s="112"/>
    </row>
    <row r="75" spans="1:19" s="111" customFormat="1" ht="11" outlineLevel="1">
      <c r="A75" s="109"/>
      <c r="B75" s="110">
        <f>SUM(E75,H75,K75,N75)</f>
        <v>0</v>
      </c>
      <c r="E75" s="112"/>
      <c r="H75" s="112"/>
      <c r="K75" s="112"/>
      <c r="N75" s="112"/>
    </row>
    <row r="76" spans="1:19" s="111" customFormat="1" ht="11" outlineLevel="1">
      <c r="A76" s="109"/>
      <c r="B76" s="110">
        <f>SUM(E76,H76,K76,N76)</f>
        <v>0</v>
      </c>
      <c r="E76" s="112"/>
      <c r="H76" s="112"/>
      <c r="K76" s="112"/>
      <c r="N76" s="112"/>
    </row>
    <row r="77" spans="1:19" s="111" customFormat="1" ht="11" outlineLevel="1">
      <c r="A77" s="109" t="s">
        <v>188</v>
      </c>
      <c r="B77" s="110"/>
      <c r="E77" s="112"/>
      <c r="H77" s="112"/>
      <c r="K77" s="112"/>
      <c r="N77" s="112"/>
    </row>
    <row r="78" spans="1:19">
      <c r="A78" s="113" t="s">
        <v>189</v>
      </c>
      <c r="B78" s="114">
        <f>SUM(B72:B77)</f>
        <v>0</v>
      </c>
      <c r="C78" s="111"/>
      <c r="D78" s="111"/>
      <c r="E78" s="114">
        <f>SUM(E72:E77)</f>
        <v>0</v>
      </c>
      <c r="F78" s="111"/>
      <c r="G78" s="111"/>
      <c r="H78" s="114">
        <f>SUM(H72:H77)</f>
        <v>0</v>
      </c>
      <c r="I78" s="111"/>
      <c r="J78" s="111"/>
      <c r="K78" s="114">
        <f>SUM(K72:K77)</f>
        <v>0</v>
      </c>
      <c r="M78" s="111"/>
      <c r="N78" s="114">
        <f>SUM(N72:N77)</f>
        <v>0</v>
      </c>
      <c r="O78" s="111"/>
    </row>
    <row r="79" spans="1:19">
      <c r="A79" s="271"/>
      <c r="B79" s="272"/>
      <c r="C79" s="111"/>
      <c r="D79" s="111"/>
      <c r="E79" s="272"/>
      <c r="F79" s="111"/>
      <c r="G79" s="111"/>
      <c r="H79" s="272"/>
      <c r="I79" s="111"/>
      <c r="J79" s="111"/>
      <c r="K79" s="272"/>
      <c r="M79" s="111"/>
      <c r="N79" s="272"/>
      <c r="O79" s="111"/>
    </row>
    <row r="80" spans="1:19" s="111" customFormat="1" ht="11" outlineLevel="1">
      <c r="A80" s="115"/>
      <c r="B80" s="110">
        <f>SUM(E80,H80,K80,N80)</f>
        <v>0</v>
      </c>
      <c r="E80" s="116"/>
      <c r="H80" s="116"/>
      <c r="K80" s="116"/>
      <c r="N80" s="116"/>
    </row>
    <row r="81" spans="1:19" s="111" customFormat="1" ht="11" outlineLevel="1">
      <c r="A81" s="115"/>
      <c r="B81" s="110">
        <f>SUM(E81,H81,K81,N81)</f>
        <v>0</v>
      </c>
      <c r="E81" s="116"/>
      <c r="H81" s="116"/>
      <c r="K81" s="116"/>
      <c r="N81" s="116"/>
    </row>
    <row r="82" spans="1:19" s="111" customFormat="1" ht="11" outlineLevel="1">
      <c r="A82" s="115"/>
      <c r="B82" s="110">
        <f>SUM(E82,H82,K82,N82)</f>
        <v>0</v>
      </c>
      <c r="E82" s="116"/>
      <c r="H82" s="116"/>
      <c r="K82" s="116"/>
      <c r="N82" s="116"/>
    </row>
    <row r="83" spans="1:19" s="111" customFormat="1" ht="11" outlineLevel="1">
      <c r="A83" s="115"/>
      <c r="B83" s="110">
        <f>SUM(E83,H83,K83,N83)</f>
        <v>0</v>
      </c>
      <c r="E83" s="116"/>
      <c r="H83" s="116"/>
      <c r="K83" s="116"/>
      <c r="N83" s="116"/>
    </row>
    <row r="84" spans="1:19" s="111" customFormat="1" ht="11" outlineLevel="1">
      <c r="A84" s="115"/>
      <c r="B84" s="110">
        <f>SUM(E84,H84,K84,N84)</f>
        <v>0</v>
      </c>
      <c r="E84" s="116"/>
      <c r="H84" s="116"/>
      <c r="K84" s="116"/>
      <c r="N84" s="116"/>
    </row>
    <row r="85" spans="1:19" s="111" customFormat="1" ht="11" outlineLevel="1">
      <c r="A85" s="115" t="s">
        <v>190</v>
      </c>
      <c r="B85" s="110"/>
      <c r="E85" s="116"/>
      <c r="H85" s="116"/>
      <c r="K85" s="116"/>
      <c r="N85" s="116"/>
    </row>
    <row r="86" spans="1:19">
      <c r="A86" s="117" t="s">
        <v>191</v>
      </c>
      <c r="B86" s="118">
        <f>SUM(B80:B85)</f>
        <v>0</v>
      </c>
      <c r="C86" s="111"/>
      <c r="D86" s="111"/>
      <c r="E86" s="118">
        <f>SUM(E80:E85)</f>
        <v>0</v>
      </c>
      <c r="F86" s="111"/>
      <c r="G86" s="111"/>
      <c r="H86" s="118">
        <f>SUM(H80:H85)</f>
        <v>0</v>
      </c>
      <c r="I86" s="111"/>
      <c r="J86" s="111"/>
      <c r="K86" s="118">
        <f>SUM(K80:K85)</f>
        <v>0</v>
      </c>
      <c r="M86" s="111"/>
      <c r="N86" s="159">
        <f>SUM(N80:N85)</f>
        <v>0</v>
      </c>
      <c r="O86" s="111"/>
    </row>
    <row r="87" spans="1:19">
      <c r="A87" s="271"/>
      <c r="B87" s="272"/>
      <c r="C87" s="111"/>
      <c r="D87" s="111"/>
      <c r="E87" s="272"/>
      <c r="F87" s="111"/>
      <c r="G87" s="111"/>
      <c r="H87" s="272"/>
      <c r="I87" s="111"/>
      <c r="J87" s="111"/>
      <c r="K87" s="272"/>
      <c r="M87" s="111"/>
      <c r="N87" s="273"/>
      <c r="O87" s="111"/>
    </row>
    <row r="88" spans="1:19" s="111" customFormat="1" ht="11" outlineLevel="1">
      <c r="A88" s="109"/>
      <c r="B88" s="110">
        <f>SUM(E88,H88,K88,N88)</f>
        <v>0</v>
      </c>
      <c r="E88" s="112"/>
      <c r="H88" s="112"/>
      <c r="K88" s="112"/>
      <c r="N88" s="112"/>
    </row>
    <row r="89" spans="1:19" s="111" customFormat="1" ht="11" outlineLevel="1">
      <c r="A89" s="109"/>
      <c r="B89" s="110">
        <f>SUM(E89,H89,K89,N89)</f>
        <v>0</v>
      </c>
      <c r="E89" s="112"/>
      <c r="H89" s="112"/>
      <c r="K89" s="112"/>
      <c r="N89" s="112"/>
    </row>
    <row r="90" spans="1:19" s="111" customFormat="1" ht="11" outlineLevel="1">
      <c r="A90" s="109"/>
      <c r="B90" s="110">
        <f>SUM(E90,H90,K90,N90)</f>
        <v>0</v>
      </c>
      <c r="E90" s="112"/>
      <c r="H90" s="112"/>
      <c r="K90" s="112"/>
      <c r="N90" s="112"/>
    </row>
    <row r="91" spans="1:19" s="111" customFormat="1" ht="11" outlineLevel="1">
      <c r="A91" s="109"/>
      <c r="B91" s="110">
        <f>SUM(E91,H91,K91,N91)</f>
        <v>0</v>
      </c>
      <c r="E91" s="112"/>
      <c r="H91" s="112"/>
      <c r="K91" s="112"/>
      <c r="N91" s="112"/>
    </row>
    <row r="92" spans="1:19" s="111" customFormat="1" ht="11" outlineLevel="1">
      <c r="A92" s="109"/>
      <c r="B92" s="110">
        <f>SUM(E92,H92,K92,N92)</f>
        <v>0</v>
      </c>
      <c r="E92" s="112"/>
      <c r="H92" s="112"/>
      <c r="K92" s="112"/>
      <c r="N92" s="112"/>
    </row>
    <row r="93" spans="1:19" s="111" customFormat="1" ht="11" outlineLevel="1">
      <c r="A93" s="109" t="s">
        <v>192</v>
      </c>
      <c r="B93" s="110"/>
      <c r="E93" s="112"/>
      <c r="H93" s="112"/>
      <c r="K93" s="112"/>
      <c r="N93" s="112"/>
    </row>
    <row r="94" spans="1:19">
      <c r="A94" s="113" t="s">
        <v>193</v>
      </c>
      <c r="B94" s="114">
        <f>SUM(B88:B93)</f>
        <v>0</v>
      </c>
      <c r="C94" s="111"/>
      <c r="D94" s="111"/>
      <c r="E94" s="114">
        <f>SUM(E88:E93)</f>
        <v>0</v>
      </c>
      <c r="F94" s="111"/>
      <c r="G94" s="111"/>
      <c r="H94" s="114">
        <f>SUM(H88:H93)</f>
        <v>0</v>
      </c>
      <c r="I94" s="111"/>
      <c r="J94" s="111"/>
      <c r="K94" s="114">
        <f>SUM(K88:K93)</f>
        <v>0</v>
      </c>
      <c r="M94" s="111"/>
      <c r="N94" s="114">
        <f>SUM(N88:N93)</f>
        <v>0</v>
      </c>
      <c r="O94" s="111"/>
    </row>
    <row r="95" spans="1:19" s="149" customFormat="1" ht="19">
      <c r="A95" s="121" t="s">
        <v>194</v>
      </c>
      <c r="B95" s="137">
        <f>SUM(B78,B86,B94)</f>
        <v>0</v>
      </c>
      <c r="C95" s="138">
        <f>IFERROR(B95/B$71, 0)</f>
        <v>0</v>
      </c>
      <c r="D95" s="119"/>
      <c r="E95" s="137">
        <f>SUM(E78,E86,E94)</f>
        <v>0</v>
      </c>
      <c r="F95" s="138">
        <f>IFERROR(E95/E$71, 0)</f>
        <v>0</v>
      </c>
      <c r="G95" s="119"/>
      <c r="H95" s="137">
        <f>SUM(H78,H86,H94)</f>
        <v>0</v>
      </c>
      <c r="I95" s="138">
        <f>IFERROR(H95/H$71, 0)</f>
        <v>0</v>
      </c>
      <c r="J95" s="119"/>
      <c r="K95" s="137">
        <f>SUM(K78,K86,K94)</f>
        <v>0</v>
      </c>
      <c r="L95" s="138">
        <f>IFERROR(K95/K$71, 0)</f>
        <v>0</v>
      </c>
      <c r="M95" s="119"/>
      <c r="N95" s="137">
        <f>SUM(N78,N86,N94)</f>
        <v>0</v>
      </c>
      <c r="O95" s="138">
        <f>IFERROR(N95/N$71, 0)</f>
        <v>0</v>
      </c>
      <c r="P95" s="119"/>
      <c r="Q95" s="119"/>
      <c r="R95" s="119"/>
      <c r="S95" s="119"/>
    </row>
    <row r="96" spans="1:19" s="149" customFormat="1" ht="22" customHeight="1">
      <c r="A96" s="121" t="s">
        <v>349</v>
      </c>
      <c r="B96" s="137">
        <f>B71-B95</f>
        <v>0</v>
      </c>
      <c r="C96" s="138">
        <f>IFERROR(B96/B$71, 0)</f>
        <v>0</v>
      </c>
      <c r="D96" s="119"/>
      <c r="E96" s="137">
        <f>E71-E95</f>
        <v>0</v>
      </c>
      <c r="F96" s="138">
        <f>IFERROR(E96/E$71, 0)</f>
        <v>0</v>
      </c>
      <c r="G96" s="119"/>
      <c r="H96" s="137">
        <f>H71-H95</f>
        <v>0</v>
      </c>
      <c r="I96" s="138">
        <f>IFERROR(H96/H$71, 0)</f>
        <v>0</v>
      </c>
      <c r="J96" s="119"/>
      <c r="K96" s="137">
        <f>K71-K95</f>
        <v>0</v>
      </c>
      <c r="L96" s="138">
        <f>IFERROR(K96/K$71, 0)</f>
        <v>0</v>
      </c>
      <c r="M96" s="119"/>
      <c r="N96" s="137">
        <f>N71-N95</f>
        <v>0</v>
      </c>
      <c r="O96" s="138">
        <f>IFERROR(N96/N$71, 0)</f>
        <v>0</v>
      </c>
      <c r="P96" s="119"/>
      <c r="Q96" s="119"/>
      <c r="R96" s="119"/>
      <c r="S96" s="119"/>
    </row>
  </sheetData>
  <sheetProtection sheet="1" insertColumns="0" insertRows="0"/>
  <mergeCells count="5">
    <mergeCell ref="M9:M10"/>
    <mergeCell ref="D9:D10"/>
    <mergeCell ref="G9:G10"/>
    <mergeCell ref="J9:J10"/>
    <mergeCell ref="P9:P10"/>
  </mergeCells>
  <pageMargins left="0.7" right="0.7" top="0.78740157499999996" bottom="0.78740157499999996" header="0.3" footer="0.3"/>
  <pageSetup paperSize="9" scale="54" fitToHeight="0" orientation="landscape" r:id="rId1"/>
  <headerFooter>
    <oddFooter>&amp;R&amp;"Calibri,Standard"&amp;K000000Letzte Änderung: 17.05.2023 / ds Druckdatum: &amp;D</oddFooter>
  </headerFooter>
  <rowBreaks count="1" manualBreakCount="1">
    <brk id="61" max="16383" man="1"/>
  </rowBreaks>
  <ignoredErrors>
    <ignoredError sqref="K5"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tabSelected="1" zoomScale="82" zoomScaleNormal="82" workbookViewId="0">
      <selection activeCell="C12" sqref="C12"/>
    </sheetView>
  </sheetViews>
  <sheetFormatPr baseColWidth="10" defaultColWidth="10.83203125" defaultRowHeight="16"/>
  <cols>
    <col min="1" max="1" width="8.1640625" style="50" customWidth="1"/>
    <col min="2" max="2" width="21.6640625" style="50" customWidth="1"/>
    <col min="3" max="3" width="40.5" style="50" customWidth="1"/>
    <col min="4" max="4" width="12.83203125" style="50" customWidth="1"/>
    <col min="5" max="5" width="13.33203125" style="50" customWidth="1"/>
    <col min="6" max="6" width="8.83203125" style="50" customWidth="1"/>
    <col min="7" max="7" width="12" style="50" customWidth="1"/>
    <col min="8" max="8" width="15" style="50" customWidth="1"/>
    <col min="9" max="9" width="44" style="50" bestFit="1" customWidth="1"/>
    <col min="10" max="16384" width="10.83203125" style="50"/>
  </cols>
  <sheetData>
    <row r="1" spans="1:9">
      <c r="C1" s="162" t="s">
        <v>195</v>
      </c>
      <c r="D1" s="160">
        <f>IFERROR('DIZH Budget Kalkulation'!A4, "noch ausfüllen")</f>
        <v>0</v>
      </c>
      <c r="E1" s="161"/>
      <c r="F1" s="161"/>
      <c r="G1" s="161"/>
      <c r="H1" s="161"/>
    </row>
    <row r="2" spans="1:9">
      <c r="C2" s="162" t="s">
        <v>196</v>
      </c>
      <c r="D2" s="160">
        <f>IFERROR('DIZH Budget Kalkulation'!A5, "noch ausfüllen")</f>
        <v>0</v>
      </c>
      <c r="E2" s="161"/>
      <c r="F2" s="161"/>
      <c r="G2" s="161"/>
      <c r="H2" s="161"/>
    </row>
    <row r="3" spans="1:9">
      <c r="C3" s="162" t="s">
        <v>197</v>
      </c>
      <c r="D3" s="160">
        <f>IFERROR('DIZH Budget Kalkulation'!A6, "noch ausfüllen")</f>
        <v>0</v>
      </c>
      <c r="E3" s="161"/>
      <c r="F3" s="161"/>
      <c r="G3" s="161"/>
      <c r="H3" s="161"/>
    </row>
    <row r="4" spans="1:9">
      <c r="C4" s="162" t="s">
        <v>198</v>
      </c>
      <c r="D4" s="160">
        <f>IFERROR('DIZH Budget Kalkulation'!E5, "noch ausfüllen")</f>
        <v>0</v>
      </c>
      <c r="E4" s="161"/>
      <c r="F4" s="161"/>
      <c r="G4" s="161"/>
      <c r="H4" s="161"/>
    </row>
    <row r="5" spans="1:9">
      <c r="C5" s="262" t="s">
        <v>137</v>
      </c>
      <c r="D5" s="264"/>
      <c r="E5" s="264"/>
      <c r="F5" s="264"/>
      <c r="G5" s="264"/>
      <c r="H5" s="264"/>
    </row>
    <row r="6" spans="1:9">
      <c r="A6" s="76" t="s">
        <v>199</v>
      </c>
    </row>
    <row r="7" spans="1:9">
      <c r="A7" s="76" t="s">
        <v>200</v>
      </c>
    </row>
    <row r="8" spans="1:9">
      <c r="A8" s="76" t="s">
        <v>201</v>
      </c>
    </row>
    <row r="9" spans="1:9">
      <c r="A9" s="76" t="s">
        <v>202</v>
      </c>
    </row>
    <row r="11" spans="1:9" s="62" customFormat="1" ht="33" customHeight="1">
      <c r="A11" s="60" t="s">
        <v>203</v>
      </c>
      <c r="B11" s="60" t="s">
        <v>204</v>
      </c>
      <c r="C11" s="60" t="s">
        <v>205</v>
      </c>
      <c r="D11" s="60" t="s">
        <v>206</v>
      </c>
      <c r="E11" s="61" t="s">
        <v>348</v>
      </c>
      <c r="F11" s="61" t="s">
        <v>208</v>
      </c>
      <c r="G11" s="61" t="s">
        <v>209</v>
      </c>
      <c r="H11" s="61" t="s">
        <v>210</v>
      </c>
    </row>
    <row r="12" spans="1:9">
      <c r="A12" s="63" t="s">
        <v>142</v>
      </c>
      <c r="B12" s="63"/>
      <c r="C12" s="87"/>
      <c r="D12" s="63"/>
      <c r="E12" s="65"/>
      <c r="F12" s="63"/>
      <c r="G12" s="66">
        <f>IFERROR(VLOOKUP(C12,UZH_Personal_2025!A$4:G$12, 5,FALSE),)</f>
        <v>0</v>
      </c>
      <c r="H12" s="67">
        <f>G12*E12*F12/12</f>
        <v>0</v>
      </c>
      <c r="I12" s="69" t="s">
        <v>211</v>
      </c>
    </row>
    <row r="13" spans="1:9">
      <c r="A13" s="63" t="s">
        <v>142</v>
      </c>
      <c r="B13" s="68"/>
      <c r="C13" s="87"/>
      <c r="D13" s="68"/>
      <c r="E13" s="65"/>
      <c r="F13" s="63"/>
      <c r="G13" s="66">
        <f>IFERROR(VLOOKUP(C13,UZH_Personal_2025!A$4:G$12, 5,FALSE),)</f>
        <v>0</v>
      </c>
      <c r="H13" s="67">
        <f t="shared" ref="H13:H23" si="0">G13*E13*F13/12</f>
        <v>0</v>
      </c>
      <c r="I13" s="69" t="s">
        <v>211</v>
      </c>
    </row>
    <row r="14" spans="1:9">
      <c r="A14" s="63" t="s">
        <v>142</v>
      </c>
      <c r="B14" s="68"/>
      <c r="C14" s="87"/>
      <c r="D14" s="68"/>
      <c r="E14" s="65"/>
      <c r="F14" s="63"/>
      <c r="G14" s="66">
        <f>IFERROR(VLOOKUP(C14,UZH_Personal_2025!A$4:G$12, 5,FALSE),)</f>
        <v>0</v>
      </c>
      <c r="H14" s="67">
        <f t="shared" si="0"/>
        <v>0</v>
      </c>
      <c r="I14" s="69" t="s">
        <v>211</v>
      </c>
    </row>
    <row r="15" spans="1:9">
      <c r="A15" s="63" t="s">
        <v>142</v>
      </c>
      <c r="B15" s="68"/>
      <c r="C15" s="87"/>
      <c r="D15" s="68"/>
      <c r="E15" s="65"/>
      <c r="F15" s="63"/>
      <c r="G15" s="66">
        <f>IFERROR(VLOOKUP(C15,UZH_Personal_2025!A$4:G$12, 5,FALSE),)</f>
        <v>0</v>
      </c>
      <c r="H15" s="67">
        <f t="shared" si="0"/>
        <v>0</v>
      </c>
      <c r="I15" s="69" t="s">
        <v>211</v>
      </c>
    </row>
    <row r="16" spans="1:9">
      <c r="A16" s="63" t="s">
        <v>142</v>
      </c>
      <c r="B16" s="68"/>
      <c r="C16" s="87"/>
      <c r="D16" s="68"/>
      <c r="E16" s="65"/>
      <c r="F16" s="63"/>
      <c r="G16" s="66">
        <f>IFERROR(VLOOKUP(C16,UZH_Personal_2025!A$4:G$12, 5,FALSE),)</f>
        <v>0</v>
      </c>
      <c r="H16" s="67">
        <f t="shared" si="0"/>
        <v>0</v>
      </c>
      <c r="I16" s="69" t="s">
        <v>211</v>
      </c>
    </row>
    <row r="17" spans="1:9">
      <c r="A17" s="63" t="s">
        <v>142</v>
      </c>
      <c r="B17" s="68"/>
      <c r="C17" s="87"/>
      <c r="D17" s="68"/>
      <c r="E17" s="65"/>
      <c r="F17" s="63"/>
      <c r="G17" s="66">
        <f>IFERROR(VLOOKUP(C17,UZH_Personal_2025!A$4:G$12, 5,FALSE),)</f>
        <v>0</v>
      </c>
      <c r="H17" s="67">
        <f t="shared" si="0"/>
        <v>0</v>
      </c>
      <c r="I17" s="69" t="s">
        <v>211</v>
      </c>
    </row>
    <row r="18" spans="1:9">
      <c r="A18" s="63" t="s">
        <v>142</v>
      </c>
      <c r="B18" s="68"/>
      <c r="C18" s="87"/>
      <c r="D18" s="68"/>
      <c r="E18" s="65"/>
      <c r="F18" s="63"/>
      <c r="G18" s="77"/>
      <c r="H18" s="67">
        <f t="shared" si="0"/>
        <v>0</v>
      </c>
      <c r="I18" s="69" t="s">
        <v>212</v>
      </c>
    </row>
    <row r="19" spans="1:9">
      <c r="A19" s="63" t="s">
        <v>142</v>
      </c>
      <c r="B19" s="68"/>
      <c r="C19" s="87"/>
      <c r="D19" s="68"/>
      <c r="E19" s="65"/>
      <c r="F19" s="63"/>
      <c r="G19" s="77"/>
      <c r="H19" s="67">
        <f t="shared" ref="H19" si="1">G19*E19*F19/12</f>
        <v>0</v>
      </c>
      <c r="I19" s="69" t="s">
        <v>212</v>
      </c>
    </row>
    <row r="20" spans="1:9">
      <c r="A20" s="63" t="s">
        <v>142</v>
      </c>
      <c r="B20" s="68"/>
      <c r="C20" s="87"/>
      <c r="D20" s="68"/>
      <c r="E20" s="65"/>
      <c r="F20" s="63"/>
      <c r="G20" s="77"/>
      <c r="H20" s="67">
        <f t="shared" si="0"/>
        <v>0</v>
      </c>
      <c r="I20" s="69" t="s">
        <v>212</v>
      </c>
    </row>
    <row r="21" spans="1:9">
      <c r="A21" s="63" t="s">
        <v>142</v>
      </c>
      <c r="B21" s="68"/>
      <c r="C21" s="87"/>
      <c r="D21" s="68"/>
      <c r="E21" s="65"/>
      <c r="F21" s="63"/>
      <c r="G21" s="77"/>
      <c r="H21" s="67">
        <f t="shared" ref="H21" si="2">G21*E21*F21/12</f>
        <v>0</v>
      </c>
      <c r="I21" s="69" t="s">
        <v>212</v>
      </c>
    </row>
    <row r="22" spans="1:9">
      <c r="A22" s="63" t="s">
        <v>142</v>
      </c>
      <c r="B22" s="68"/>
      <c r="C22" s="87"/>
      <c r="D22" s="68"/>
      <c r="E22" s="65"/>
      <c r="F22" s="63"/>
      <c r="G22" s="77"/>
      <c r="H22" s="67">
        <f t="shared" si="0"/>
        <v>0</v>
      </c>
      <c r="I22" s="69" t="s">
        <v>212</v>
      </c>
    </row>
    <row r="23" spans="1:9">
      <c r="A23" s="63" t="s">
        <v>142</v>
      </c>
      <c r="B23" s="68"/>
      <c r="C23" s="87"/>
      <c r="D23" s="68"/>
      <c r="E23" s="65"/>
      <c r="F23" s="63"/>
      <c r="G23" s="77"/>
      <c r="H23" s="67">
        <f t="shared" si="0"/>
        <v>0</v>
      </c>
      <c r="I23" s="69" t="s">
        <v>212</v>
      </c>
    </row>
    <row r="24" spans="1:9" ht="11" customHeight="1">
      <c r="A24" s="59" t="s">
        <v>213</v>
      </c>
    </row>
    <row r="25" spans="1:9" s="120" customFormat="1" ht="19">
      <c r="A25" s="201" t="s">
        <v>214</v>
      </c>
      <c r="B25" s="202"/>
      <c r="C25" s="201"/>
      <c r="D25" s="202"/>
      <c r="E25" s="203"/>
      <c r="F25" s="201"/>
      <c r="G25" s="204"/>
      <c r="H25" s="204">
        <f>SUM(H12:H24)</f>
        <v>0</v>
      </c>
    </row>
    <row r="28" spans="1:9" s="62" customFormat="1" ht="33" customHeight="1">
      <c r="A28" s="60" t="s">
        <v>203</v>
      </c>
      <c r="B28" s="60" t="s">
        <v>204</v>
      </c>
      <c r="C28" s="60" t="s">
        <v>205</v>
      </c>
      <c r="D28" s="60" t="s">
        <v>206</v>
      </c>
      <c r="E28" s="317" t="s">
        <v>350</v>
      </c>
      <c r="F28" s="318"/>
      <c r="G28" s="61" t="s">
        <v>215</v>
      </c>
      <c r="H28" s="61" t="s">
        <v>210</v>
      </c>
    </row>
    <row r="29" spans="1:9">
      <c r="A29" s="63" t="s">
        <v>143</v>
      </c>
      <c r="B29" s="63"/>
      <c r="C29" s="64"/>
      <c r="D29" s="65"/>
      <c r="E29" s="315">
        <v>400</v>
      </c>
      <c r="F29" s="316"/>
      <c r="G29" s="70">
        <f>IFERROR(VLOOKUP(C29,ZHAW_Personal!A$6:D$11, 2,FALSE),)</f>
        <v>0</v>
      </c>
      <c r="H29" s="67">
        <f>G29*E29</f>
        <v>0</v>
      </c>
      <c r="I29" s="69" t="s">
        <v>211</v>
      </c>
    </row>
    <row r="30" spans="1:9">
      <c r="A30" s="63" t="s">
        <v>143</v>
      </c>
      <c r="B30" s="68"/>
      <c r="C30" s="64"/>
      <c r="D30" s="65"/>
      <c r="E30" s="315"/>
      <c r="F30" s="316"/>
      <c r="G30" s="70">
        <f>IFERROR(VLOOKUP(C30,ZHAW_Personal!A$6:D$11, 2,FALSE),)</f>
        <v>0</v>
      </c>
      <c r="H30" s="67">
        <f t="shared" ref="H30:H40" si="3">G30*E30</f>
        <v>0</v>
      </c>
      <c r="I30" s="69" t="s">
        <v>211</v>
      </c>
    </row>
    <row r="31" spans="1:9">
      <c r="A31" s="63" t="s">
        <v>143</v>
      </c>
      <c r="B31" s="68"/>
      <c r="C31" s="64"/>
      <c r="D31" s="65"/>
      <c r="E31" s="315"/>
      <c r="F31" s="316"/>
      <c r="G31" s="70">
        <f>IFERROR(VLOOKUP(C31,ZHAW_Personal!A$6:D$11, 2,FALSE),)</f>
        <v>0</v>
      </c>
      <c r="H31" s="67">
        <f t="shared" si="3"/>
        <v>0</v>
      </c>
      <c r="I31" s="69" t="s">
        <v>211</v>
      </c>
    </row>
    <row r="32" spans="1:9">
      <c r="A32" s="63" t="s">
        <v>143</v>
      </c>
      <c r="B32" s="68"/>
      <c r="C32" s="64"/>
      <c r="D32" s="65"/>
      <c r="E32" s="315"/>
      <c r="F32" s="316"/>
      <c r="G32" s="70">
        <f>IFERROR(VLOOKUP(C32,ZHAW_Personal!A$6:D$11, 2,FALSE),)</f>
        <v>0</v>
      </c>
      <c r="H32" s="67">
        <f t="shared" si="3"/>
        <v>0</v>
      </c>
      <c r="I32" s="69" t="s">
        <v>211</v>
      </c>
    </row>
    <row r="33" spans="1:9">
      <c r="A33" s="63" t="s">
        <v>143</v>
      </c>
      <c r="B33" s="68"/>
      <c r="C33" s="64"/>
      <c r="D33" s="65"/>
      <c r="E33" s="315"/>
      <c r="F33" s="316"/>
      <c r="G33" s="70">
        <f>IFERROR(VLOOKUP(C33,ZHAW_Personal!A$6:D$11, 2,FALSE),)</f>
        <v>0</v>
      </c>
      <c r="H33" s="67">
        <f t="shared" si="3"/>
        <v>0</v>
      </c>
      <c r="I33" s="69" t="s">
        <v>211</v>
      </c>
    </row>
    <row r="34" spans="1:9">
      <c r="A34" s="63" t="s">
        <v>143</v>
      </c>
      <c r="B34" s="68"/>
      <c r="C34" s="64"/>
      <c r="D34" s="65"/>
      <c r="E34" s="315"/>
      <c r="F34" s="316"/>
      <c r="G34" s="70">
        <f>IFERROR(VLOOKUP(C34,ZHAW_Personal!A$6:D$11, 2,FALSE),)</f>
        <v>0</v>
      </c>
      <c r="H34" s="67">
        <f t="shared" si="3"/>
        <v>0</v>
      </c>
      <c r="I34" s="69" t="s">
        <v>211</v>
      </c>
    </row>
    <row r="35" spans="1:9">
      <c r="A35" s="63" t="s">
        <v>143</v>
      </c>
      <c r="B35" s="68"/>
      <c r="C35" s="64"/>
      <c r="D35" s="68"/>
      <c r="E35" s="315"/>
      <c r="F35" s="316"/>
      <c r="G35" s="77"/>
      <c r="H35" s="67">
        <f t="shared" si="3"/>
        <v>0</v>
      </c>
      <c r="I35" s="69" t="s">
        <v>212</v>
      </c>
    </row>
    <row r="36" spans="1:9">
      <c r="A36" s="63" t="s">
        <v>143</v>
      </c>
      <c r="B36" s="68"/>
      <c r="C36" s="64"/>
      <c r="D36" s="68"/>
      <c r="E36" s="315"/>
      <c r="F36" s="316"/>
      <c r="G36" s="77"/>
      <c r="H36" s="67">
        <f t="shared" si="3"/>
        <v>0</v>
      </c>
      <c r="I36" s="69" t="s">
        <v>212</v>
      </c>
    </row>
    <row r="37" spans="1:9">
      <c r="A37" s="63" t="s">
        <v>143</v>
      </c>
      <c r="B37" s="68"/>
      <c r="C37" s="64"/>
      <c r="D37" s="68"/>
      <c r="E37" s="315"/>
      <c r="F37" s="316"/>
      <c r="G37" s="77"/>
      <c r="H37" s="67">
        <f t="shared" si="3"/>
        <v>0</v>
      </c>
      <c r="I37" s="69" t="s">
        <v>212</v>
      </c>
    </row>
    <row r="38" spans="1:9">
      <c r="A38" s="63" t="s">
        <v>143</v>
      </c>
      <c r="B38" s="68"/>
      <c r="C38" s="64"/>
      <c r="D38" s="68"/>
      <c r="E38" s="315"/>
      <c r="F38" s="316"/>
      <c r="G38" s="77"/>
      <c r="H38" s="67">
        <f t="shared" si="3"/>
        <v>0</v>
      </c>
      <c r="I38" s="69" t="s">
        <v>212</v>
      </c>
    </row>
    <row r="39" spans="1:9">
      <c r="A39" s="63" t="s">
        <v>143</v>
      </c>
      <c r="B39" s="68"/>
      <c r="C39" s="64"/>
      <c r="D39" s="68"/>
      <c r="E39" s="315"/>
      <c r="F39" s="316"/>
      <c r="G39" s="77"/>
      <c r="H39" s="67">
        <f t="shared" si="3"/>
        <v>0</v>
      </c>
      <c r="I39" s="69" t="s">
        <v>212</v>
      </c>
    </row>
    <row r="40" spans="1:9">
      <c r="A40" s="63" t="s">
        <v>143</v>
      </c>
      <c r="B40" s="68"/>
      <c r="C40" s="64"/>
      <c r="D40" s="68"/>
      <c r="E40" s="315"/>
      <c r="F40" s="316"/>
      <c r="G40" s="77"/>
      <c r="H40" s="67">
        <f t="shared" si="3"/>
        <v>0</v>
      </c>
      <c r="I40" s="69" t="s">
        <v>212</v>
      </c>
    </row>
    <row r="41" spans="1:9" ht="11" customHeight="1">
      <c r="A41" s="59" t="s">
        <v>216</v>
      </c>
    </row>
    <row r="42" spans="1:9" s="120" customFormat="1" ht="19">
      <c r="A42" s="201" t="s">
        <v>217</v>
      </c>
      <c r="B42" s="202"/>
      <c r="C42" s="201"/>
      <c r="D42" s="202"/>
      <c r="E42" s="203"/>
      <c r="F42" s="201"/>
      <c r="G42" s="204"/>
      <c r="H42" s="204">
        <f>SUM(H29:H41)</f>
        <v>0</v>
      </c>
    </row>
    <row r="45" spans="1:9" s="62" customFormat="1" ht="33" customHeight="1">
      <c r="A45" s="60" t="s">
        <v>203</v>
      </c>
      <c r="B45" s="60" t="s">
        <v>204</v>
      </c>
      <c r="C45" s="60" t="s">
        <v>205</v>
      </c>
      <c r="D45" s="60" t="s">
        <v>206</v>
      </c>
      <c r="E45" s="61" t="s">
        <v>207</v>
      </c>
      <c r="F45" s="61" t="s">
        <v>208</v>
      </c>
      <c r="G45" s="61" t="s">
        <v>209</v>
      </c>
      <c r="H45" s="61" t="s">
        <v>210</v>
      </c>
    </row>
    <row r="46" spans="1:9">
      <c r="A46" s="63" t="s">
        <v>144</v>
      </c>
      <c r="B46" s="63"/>
      <c r="C46" s="64"/>
      <c r="D46" s="63"/>
      <c r="E46" s="65"/>
      <c r="F46" s="63"/>
      <c r="G46" s="66">
        <f>IFERROR(VLOOKUP(C46,ZHDK_Personal!A$6:D$19, 4,FALSE),)</f>
        <v>0</v>
      </c>
      <c r="H46" s="67">
        <f t="shared" ref="H46:H57" si="4">G46*E46*F46/12</f>
        <v>0</v>
      </c>
      <c r="I46" s="69" t="s">
        <v>211</v>
      </c>
    </row>
    <row r="47" spans="1:9">
      <c r="A47" s="63" t="s">
        <v>144</v>
      </c>
      <c r="B47" s="68"/>
      <c r="C47" s="64"/>
      <c r="D47" s="68"/>
      <c r="E47" s="65"/>
      <c r="F47" s="63"/>
      <c r="G47" s="66">
        <f>IFERROR(VLOOKUP(C47,ZHDK_Personal!A$6:D$19, 4,FALSE),)</f>
        <v>0</v>
      </c>
      <c r="H47" s="67">
        <f t="shared" si="4"/>
        <v>0</v>
      </c>
      <c r="I47" s="69" t="s">
        <v>211</v>
      </c>
    </row>
    <row r="48" spans="1:9">
      <c r="A48" s="63" t="s">
        <v>144</v>
      </c>
      <c r="B48" s="68"/>
      <c r="C48" s="64"/>
      <c r="D48" s="68"/>
      <c r="E48" s="65"/>
      <c r="F48" s="63"/>
      <c r="G48" s="66">
        <f>IFERROR(VLOOKUP(C48,ZHDK_Personal!A$6:D$19, 4,FALSE),)</f>
        <v>0</v>
      </c>
      <c r="H48" s="67">
        <f t="shared" si="4"/>
        <v>0</v>
      </c>
      <c r="I48" s="69" t="s">
        <v>211</v>
      </c>
    </row>
    <row r="49" spans="1:9">
      <c r="A49" s="63" t="s">
        <v>144</v>
      </c>
      <c r="B49" s="68"/>
      <c r="C49" s="64"/>
      <c r="D49" s="68"/>
      <c r="E49" s="65"/>
      <c r="F49" s="63"/>
      <c r="G49" s="66">
        <f>IFERROR(VLOOKUP(C49,ZHDK_Personal!A$6:D$19, 4,FALSE),)</f>
        <v>0</v>
      </c>
      <c r="H49" s="67">
        <f t="shared" si="4"/>
        <v>0</v>
      </c>
      <c r="I49" s="69" t="s">
        <v>211</v>
      </c>
    </row>
    <row r="50" spans="1:9">
      <c r="A50" s="63" t="s">
        <v>144</v>
      </c>
      <c r="B50" s="68"/>
      <c r="C50" s="64"/>
      <c r="D50" s="68"/>
      <c r="E50" s="65"/>
      <c r="F50" s="63"/>
      <c r="G50" s="66">
        <f>IFERROR(VLOOKUP(C50,ZHDK_Personal!A$6:D$19, 4,FALSE),)</f>
        <v>0</v>
      </c>
      <c r="H50" s="67">
        <f t="shared" si="4"/>
        <v>0</v>
      </c>
      <c r="I50" s="69" t="s">
        <v>211</v>
      </c>
    </row>
    <row r="51" spans="1:9">
      <c r="A51" s="63" t="s">
        <v>144</v>
      </c>
      <c r="B51" s="68"/>
      <c r="C51" s="64"/>
      <c r="D51" s="68"/>
      <c r="E51" s="65"/>
      <c r="F51" s="63"/>
      <c r="G51" s="66">
        <f>IFERROR(VLOOKUP(C51,ZHDK_Personal!A$6:D$19, 4,FALSE),)</f>
        <v>0</v>
      </c>
      <c r="H51" s="67">
        <f t="shared" ref="H51" si="5">G51*E51*F51/12</f>
        <v>0</v>
      </c>
      <c r="I51" s="69" t="s">
        <v>211</v>
      </c>
    </row>
    <row r="52" spans="1:9">
      <c r="A52" s="63" t="s">
        <v>144</v>
      </c>
      <c r="B52" s="68"/>
      <c r="C52" s="64"/>
      <c r="D52" s="68"/>
      <c r="E52" s="65"/>
      <c r="F52" s="63"/>
      <c r="G52" s="77"/>
      <c r="H52" s="67">
        <f t="shared" ref="H52" si="6">G52*E52*F52/12</f>
        <v>0</v>
      </c>
      <c r="I52" s="69" t="s">
        <v>212</v>
      </c>
    </row>
    <row r="53" spans="1:9">
      <c r="A53" s="63" t="s">
        <v>144</v>
      </c>
      <c r="B53" s="68"/>
      <c r="C53" s="64"/>
      <c r="D53" s="68"/>
      <c r="E53" s="65"/>
      <c r="F53" s="63"/>
      <c r="G53" s="77"/>
      <c r="H53" s="67">
        <f t="shared" si="4"/>
        <v>0</v>
      </c>
      <c r="I53" s="69" t="s">
        <v>212</v>
      </c>
    </row>
    <row r="54" spans="1:9">
      <c r="A54" s="63" t="s">
        <v>144</v>
      </c>
      <c r="B54" s="68"/>
      <c r="C54" s="64"/>
      <c r="D54" s="68"/>
      <c r="E54" s="65"/>
      <c r="F54" s="63"/>
      <c r="G54" s="77"/>
      <c r="H54" s="67">
        <f t="shared" ref="H54" si="7">G54*E54*F54/12</f>
        <v>0</v>
      </c>
      <c r="I54" s="69" t="s">
        <v>212</v>
      </c>
    </row>
    <row r="55" spans="1:9">
      <c r="A55" s="63" t="s">
        <v>144</v>
      </c>
      <c r="B55" s="68"/>
      <c r="C55" s="64"/>
      <c r="D55" s="68"/>
      <c r="E55" s="65"/>
      <c r="F55" s="63"/>
      <c r="G55" s="77"/>
      <c r="H55" s="67">
        <f t="shared" si="4"/>
        <v>0</v>
      </c>
      <c r="I55" s="69" t="s">
        <v>212</v>
      </c>
    </row>
    <row r="56" spans="1:9">
      <c r="A56" s="63" t="s">
        <v>144</v>
      </c>
      <c r="B56" s="68"/>
      <c r="C56" s="64"/>
      <c r="D56" s="68"/>
      <c r="E56" s="65"/>
      <c r="F56" s="63"/>
      <c r="G56" s="77"/>
      <c r="H56" s="67">
        <f t="shared" si="4"/>
        <v>0</v>
      </c>
      <c r="I56" s="69" t="s">
        <v>212</v>
      </c>
    </row>
    <row r="57" spans="1:9">
      <c r="A57" s="63" t="s">
        <v>144</v>
      </c>
      <c r="B57" s="68"/>
      <c r="C57" s="64"/>
      <c r="D57" s="68"/>
      <c r="E57" s="65"/>
      <c r="F57" s="63"/>
      <c r="G57" s="77"/>
      <c r="H57" s="67">
        <f t="shared" si="4"/>
        <v>0</v>
      </c>
      <c r="I57" s="69" t="s">
        <v>212</v>
      </c>
    </row>
    <row r="58" spans="1:9" ht="11" customHeight="1">
      <c r="A58" s="59" t="s">
        <v>218</v>
      </c>
    </row>
    <row r="59" spans="1:9" s="120" customFormat="1" ht="19">
      <c r="A59" s="201" t="s">
        <v>219</v>
      </c>
      <c r="B59" s="202"/>
      <c r="C59" s="201"/>
      <c r="D59" s="202"/>
      <c r="E59" s="203"/>
      <c r="F59" s="201"/>
      <c r="G59" s="204"/>
      <c r="H59" s="204">
        <f>SUM(H46:H58)</f>
        <v>0</v>
      </c>
    </row>
    <row r="62" spans="1:9" s="62" customFormat="1" ht="33" customHeight="1">
      <c r="A62" s="60" t="s">
        <v>203</v>
      </c>
      <c r="B62" s="60" t="s">
        <v>204</v>
      </c>
      <c r="C62" s="60" t="s">
        <v>205</v>
      </c>
      <c r="D62" s="60" t="s">
        <v>206</v>
      </c>
      <c r="E62" s="61" t="s">
        <v>207</v>
      </c>
      <c r="F62" s="61" t="s">
        <v>208</v>
      </c>
      <c r="G62" s="61" t="s">
        <v>209</v>
      </c>
      <c r="H62" s="61" t="s">
        <v>210</v>
      </c>
    </row>
    <row r="63" spans="1:9">
      <c r="A63" s="63" t="s">
        <v>149</v>
      </c>
      <c r="B63" s="63"/>
      <c r="C63" s="64"/>
      <c r="D63" s="63"/>
      <c r="E63" s="65"/>
      <c r="F63" s="63"/>
      <c r="G63" s="66">
        <f>IFERROR(VLOOKUP(C63,PHZH_Personal_2025!A$6:D$11, 4,FALSE),)</f>
        <v>0</v>
      </c>
      <c r="H63" s="67">
        <f t="shared" ref="H63:H74" si="8">G63*E63*F63/12</f>
        <v>0</v>
      </c>
      <c r="I63" s="69" t="s">
        <v>211</v>
      </c>
    </row>
    <row r="64" spans="1:9">
      <c r="A64" s="63" t="s">
        <v>149</v>
      </c>
      <c r="B64" s="68"/>
      <c r="C64" s="64"/>
      <c r="D64" s="68"/>
      <c r="E64" s="65"/>
      <c r="F64" s="63"/>
      <c r="G64" s="66">
        <f>IFERROR(VLOOKUP(C64,PHZH_Personal_2025!A$6:D$11, 4,FALSE),)</f>
        <v>0</v>
      </c>
      <c r="H64" s="67">
        <f t="shared" si="8"/>
        <v>0</v>
      </c>
      <c r="I64" s="69" t="s">
        <v>211</v>
      </c>
    </row>
    <row r="65" spans="1:9">
      <c r="A65" s="63" t="s">
        <v>149</v>
      </c>
      <c r="B65" s="68"/>
      <c r="C65" s="64"/>
      <c r="D65" s="68"/>
      <c r="E65" s="65"/>
      <c r="F65" s="63"/>
      <c r="G65" s="66">
        <f>IFERROR(VLOOKUP(C65,PHZH_Personal_2025!A$6:D$11, 4,FALSE),)</f>
        <v>0</v>
      </c>
      <c r="H65" s="67">
        <f t="shared" si="8"/>
        <v>0</v>
      </c>
      <c r="I65" s="69" t="s">
        <v>211</v>
      </c>
    </row>
    <row r="66" spans="1:9">
      <c r="A66" s="63" t="s">
        <v>149</v>
      </c>
      <c r="B66" s="68"/>
      <c r="C66" s="64"/>
      <c r="D66" s="68"/>
      <c r="E66" s="65"/>
      <c r="F66" s="63"/>
      <c r="G66" s="66">
        <f>IFERROR(VLOOKUP(C66,PHZH_Personal_2025!A$6:D$11, 4,FALSE),)</f>
        <v>0</v>
      </c>
      <c r="H66" s="67">
        <f t="shared" si="8"/>
        <v>0</v>
      </c>
      <c r="I66" s="69" t="s">
        <v>211</v>
      </c>
    </row>
    <row r="67" spans="1:9">
      <c r="A67" s="63" t="s">
        <v>149</v>
      </c>
      <c r="B67" s="68"/>
      <c r="C67" s="64"/>
      <c r="D67" s="68"/>
      <c r="E67" s="65"/>
      <c r="F67" s="63"/>
      <c r="G67" s="66">
        <f>IFERROR(VLOOKUP(C67,PHZH_Personal_2025!A$6:D$11, 4,FALSE),)</f>
        <v>0</v>
      </c>
      <c r="H67" s="67">
        <f t="shared" si="8"/>
        <v>0</v>
      </c>
      <c r="I67" s="69" t="s">
        <v>211</v>
      </c>
    </row>
    <row r="68" spans="1:9">
      <c r="A68" s="63" t="s">
        <v>149</v>
      </c>
      <c r="B68" s="68"/>
      <c r="C68" s="64"/>
      <c r="D68" s="68"/>
      <c r="E68" s="65"/>
      <c r="F68" s="63"/>
      <c r="G68" s="66">
        <f>IFERROR(VLOOKUP(C68,PHZH_Personal_2025!A$6:D$11, 4,FALSE),)</f>
        <v>0</v>
      </c>
      <c r="H68" s="67">
        <f t="shared" ref="H68" si="9">G68*E68*F68/12</f>
        <v>0</v>
      </c>
      <c r="I68" s="69" t="s">
        <v>211</v>
      </c>
    </row>
    <row r="69" spans="1:9">
      <c r="A69" s="63" t="s">
        <v>149</v>
      </c>
      <c r="B69" s="68"/>
      <c r="C69" s="64"/>
      <c r="D69" s="68"/>
      <c r="E69" s="65"/>
      <c r="F69" s="63"/>
      <c r="G69" s="77"/>
      <c r="H69" s="67">
        <f t="shared" si="8"/>
        <v>0</v>
      </c>
      <c r="I69" s="69" t="s">
        <v>212</v>
      </c>
    </row>
    <row r="70" spans="1:9">
      <c r="A70" s="63" t="s">
        <v>149</v>
      </c>
      <c r="B70" s="68"/>
      <c r="C70" s="64"/>
      <c r="D70" s="68"/>
      <c r="E70" s="65"/>
      <c r="F70" s="63"/>
      <c r="G70" s="77"/>
      <c r="H70" s="67">
        <f t="shared" ref="H70" si="10">G70*E70*F70/12</f>
        <v>0</v>
      </c>
      <c r="I70" s="69" t="s">
        <v>212</v>
      </c>
    </row>
    <row r="71" spans="1:9">
      <c r="A71" s="63" t="s">
        <v>149</v>
      </c>
      <c r="B71" s="68"/>
      <c r="C71" s="64"/>
      <c r="D71" s="68"/>
      <c r="E71" s="65"/>
      <c r="F71" s="63"/>
      <c r="G71" s="77"/>
      <c r="H71" s="67">
        <f t="shared" si="8"/>
        <v>0</v>
      </c>
      <c r="I71" s="69" t="s">
        <v>212</v>
      </c>
    </row>
    <row r="72" spans="1:9">
      <c r="A72" s="63" t="s">
        <v>149</v>
      </c>
      <c r="B72" s="68"/>
      <c r="C72" s="64"/>
      <c r="D72" s="68"/>
      <c r="E72" s="65"/>
      <c r="F72" s="63"/>
      <c r="G72" s="77"/>
      <c r="H72" s="67">
        <f t="shared" si="8"/>
        <v>0</v>
      </c>
      <c r="I72" s="69" t="s">
        <v>212</v>
      </c>
    </row>
    <row r="73" spans="1:9">
      <c r="A73" s="63" t="s">
        <v>149</v>
      </c>
      <c r="B73" s="68"/>
      <c r="C73" s="64"/>
      <c r="D73" s="68"/>
      <c r="E73" s="65"/>
      <c r="F73" s="63"/>
      <c r="G73" s="77"/>
      <c r="H73" s="67">
        <f t="shared" si="8"/>
        <v>0</v>
      </c>
      <c r="I73" s="69" t="s">
        <v>212</v>
      </c>
    </row>
    <row r="74" spans="1:9">
      <c r="A74" s="63" t="s">
        <v>149</v>
      </c>
      <c r="B74" s="68"/>
      <c r="C74" s="64"/>
      <c r="D74" s="68"/>
      <c r="E74" s="65"/>
      <c r="F74" s="63"/>
      <c r="G74" s="77"/>
      <c r="H74" s="67">
        <f t="shared" si="8"/>
        <v>0</v>
      </c>
      <c r="I74" s="69" t="s">
        <v>212</v>
      </c>
    </row>
    <row r="75" spans="1:9" ht="11" customHeight="1">
      <c r="A75" s="59" t="s">
        <v>220</v>
      </c>
    </row>
    <row r="76" spans="1:9" s="120" customFormat="1" ht="19">
      <c r="A76" s="201" t="s">
        <v>221</v>
      </c>
      <c r="B76" s="202"/>
      <c r="C76" s="201"/>
      <c r="D76" s="202"/>
      <c r="E76" s="203"/>
      <c r="F76" s="201"/>
      <c r="G76" s="204"/>
      <c r="H76" s="204">
        <f>SUM(H63:H75)</f>
        <v>0</v>
      </c>
    </row>
  </sheetData>
  <sheetProtection sheet="1" objects="1" scenarios="1"/>
  <mergeCells count="13">
    <mergeCell ref="E28:F28"/>
    <mergeCell ref="E29:F29"/>
    <mergeCell ref="E30:F30"/>
    <mergeCell ref="E31:F31"/>
    <mergeCell ref="E32:F32"/>
    <mergeCell ref="E38:F38"/>
    <mergeCell ref="E39:F39"/>
    <mergeCell ref="E40:F40"/>
    <mergeCell ref="E33:F33"/>
    <mergeCell ref="E34:F34"/>
    <mergeCell ref="E35:F35"/>
    <mergeCell ref="E36:F36"/>
    <mergeCell ref="E37:F37"/>
  </mergeCells>
  <hyperlinks>
    <hyperlink ref="A9" location="Personalkosten!A76" display="Kalkulationsschema PHZH" xr:uid="{8439509F-5114-4F4A-891C-287A1E1A76F9}"/>
    <hyperlink ref="A6" location="Personalkosten!A25" display="Kalkulationsschema UZH" xr:uid="{5E5611FF-3F26-A341-97C4-40F2E2B57923}"/>
    <hyperlink ref="A7" location="Personalkosten!A29" display="Kalkulationsschema ZHAW" xr:uid="{6DB74A47-5FA7-F045-A694-B99E35FA3FF5}"/>
    <hyperlink ref="A8" location="Personalkosten!A59" display="Kalkulationsschema ZHdK" xr:uid="{11F7A300-C9C1-D147-B7EC-64BB1716ADAF}"/>
  </hyperlinks>
  <pageMargins left="0.7" right="0.7" top="0.78740157499999996" bottom="0.78740157499999996" header="0.3" footer="0.3"/>
  <pageSetup paperSize="9" scale="72" fitToHeight="2" orientation="landscape" horizontalDpi="0" verticalDpi="0"/>
  <headerFooter>
    <oddFooter>&amp;R&amp;"Calibri,Standard"&amp;K000000letzte Änderungen: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9E5D273B-34DB-804D-8BA0-B3A3BA32AD5A}">
          <x14:formula1>
            <xm:f>ZHAW_Personal!$A$6:$A$11</xm:f>
          </x14:formula1>
          <xm:sqref>C29:C34</xm:sqref>
        </x14:dataValidation>
        <x14:dataValidation type="list" allowBlank="1" showInputMessage="1" showErrorMessage="1" xr:uid="{14CAAE24-41E2-684E-AA22-540D57E92455}">
          <x14:formula1>
            <xm:f>ZHDK_Personal!$A$6:$A$18</xm:f>
          </x14:formula1>
          <xm:sqref>C75 C58 C41 C24</xm:sqref>
        </x14:dataValidation>
        <x14:dataValidation type="list" allowBlank="1" showInputMessage="1" xr:uid="{2BBA7C1F-0010-EA42-A65D-93B42AE46040}">
          <x14:formula1>
            <xm:f>PHZH_Personal_2025!$A$6:$A$11</xm:f>
          </x14:formula1>
          <xm:sqref>C63:C68</xm:sqref>
        </x14:dataValidation>
        <x14:dataValidation type="list" allowBlank="1" showInputMessage="1" xr:uid="{F756348D-DAAE-1642-95CB-30787B4A2CB1}">
          <x14:formula1>
            <xm:f>ZHDK_Personal!$A$6:$A$18</xm:f>
          </x14:formula1>
          <xm:sqref>C46:C51</xm:sqref>
        </x14:dataValidation>
        <x14:dataValidation type="list" allowBlank="1" showInputMessage="1" xr:uid="{AA61B917-9E8A-0244-A10D-78E872991DBD}">
          <x14:formula1>
            <xm:f>UZH_Personal_2025!$A$4:$A$12</xm:f>
          </x14:formula1>
          <xm:sqref>C12:C23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8012-EC0B-B249-820B-D8C44F7BC9C5}">
  <sheetPr>
    <tabColor theme="4" tint="0.79998168889431442"/>
    <pageSetUpPr fitToPage="1"/>
  </sheetPr>
  <dimension ref="A1:G56"/>
  <sheetViews>
    <sheetView topLeftCell="A12" zoomScale="150" zoomScaleNormal="150" workbookViewId="0">
      <selection activeCell="B4" sqref="B4:B18"/>
    </sheetView>
  </sheetViews>
  <sheetFormatPr baseColWidth="10" defaultColWidth="11" defaultRowHeight="16"/>
  <cols>
    <col min="1" max="1" width="12.6640625" bestFit="1" customWidth="1"/>
    <col min="2" max="2" width="11.1640625" bestFit="1" customWidth="1"/>
    <col min="3" max="3" width="14" customWidth="1"/>
    <col min="5" max="5" width="19.83203125" bestFit="1" customWidth="1"/>
    <col min="6" max="6" width="9.5" bestFit="1" customWidth="1"/>
    <col min="7" max="7" width="11.5" bestFit="1" customWidth="1"/>
  </cols>
  <sheetData>
    <row r="1" spans="1:7" ht="19">
      <c r="A1" s="319" t="s">
        <v>222</v>
      </c>
      <c r="B1" s="319"/>
      <c r="C1" s="319"/>
      <c r="D1" s="319"/>
      <c r="E1" s="319"/>
      <c r="F1" s="319"/>
      <c r="G1" s="319"/>
    </row>
    <row r="2" spans="1:7">
      <c r="A2" s="156"/>
      <c r="B2" s="163"/>
    </row>
    <row r="3" spans="1:7" ht="19">
      <c r="A3" s="173" t="s">
        <v>223</v>
      </c>
      <c r="B3" s="174" t="s">
        <v>224</v>
      </c>
      <c r="C3" s="174" t="s">
        <v>225</v>
      </c>
      <c r="E3" s="164"/>
      <c r="F3" s="165" t="s">
        <v>226</v>
      </c>
      <c r="G3" s="165" t="s">
        <v>227</v>
      </c>
    </row>
    <row r="4" spans="1:7">
      <c r="A4" s="175">
        <v>2023</v>
      </c>
      <c r="B4" s="176">
        <v>3.5000000000000003E-2</v>
      </c>
      <c r="C4" s="177" t="s">
        <v>228</v>
      </c>
      <c r="E4" s="166" t="s">
        <v>229</v>
      </c>
      <c r="F4" s="167">
        <v>1000</v>
      </c>
      <c r="G4" s="167">
        <v>100000</v>
      </c>
    </row>
    <row r="5" spans="1:7">
      <c r="A5" s="175">
        <v>2022</v>
      </c>
      <c r="B5" s="176">
        <v>8.9999999999999993E-3</v>
      </c>
      <c r="C5" s="177" t="s">
        <v>230</v>
      </c>
      <c r="E5" s="168" t="s">
        <v>231</v>
      </c>
      <c r="F5" s="169">
        <v>0.02</v>
      </c>
      <c r="G5" s="169">
        <v>0.02</v>
      </c>
    </row>
    <row r="6" spans="1:7">
      <c r="A6" s="175">
        <v>2021</v>
      </c>
      <c r="B6" s="176">
        <v>0</v>
      </c>
      <c r="C6" s="177" t="s">
        <v>232</v>
      </c>
      <c r="E6" s="168" t="s">
        <v>233</v>
      </c>
      <c r="F6" s="170">
        <v>5</v>
      </c>
      <c r="G6" s="170">
        <v>5</v>
      </c>
    </row>
    <row r="7" spans="1:7">
      <c r="A7" s="175">
        <v>2020</v>
      </c>
      <c r="B7" s="176">
        <v>1E-3</v>
      </c>
      <c r="C7" s="177" t="s">
        <v>234</v>
      </c>
      <c r="E7" s="168" t="s">
        <v>235</v>
      </c>
      <c r="F7" s="171">
        <f>(F4*(1+F5)^F6)</f>
        <v>1104.0808032</v>
      </c>
      <c r="G7" s="171">
        <f>G4/0.90573</f>
        <v>110408.17903790313</v>
      </c>
    </row>
    <row r="8" spans="1:7">
      <c r="A8" s="175">
        <v>2019</v>
      </c>
      <c r="B8" s="176">
        <v>0.01</v>
      </c>
      <c r="C8" s="177" t="s">
        <v>236</v>
      </c>
      <c r="E8" s="168" t="s">
        <v>237</v>
      </c>
      <c r="F8" s="171">
        <f>F7-F4</f>
        <v>104.08080319999999</v>
      </c>
      <c r="G8" s="171"/>
    </row>
    <row r="9" spans="1:7">
      <c r="A9" s="175">
        <v>2018</v>
      </c>
      <c r="B9" s="176">
        <v>5.0000000000000001E-3</v>
      </c>
      <c r="C9" s="177" t="s">
        <v>238</v>
      </c>
      <c r="E9" s="168" t="s">
        <v>239</v>
      </c>
      <c r="F9" s="171">
        <f>(F4/(1+F5)^F6)</f>
        <v>905.73080982991587</v>
      </c>
      <c r="G9" s="171">
        <f>G4*0.90573</f>
        <v>90573</v>
      </c>
    </row>
    <row r="10" spans="1:7">
      <c r="A10" s="175">
        <v>2017</v>
      </c>
      <c r="B10" s="176">
        <v>0</v>
      </c>
      <c r="C10" s="177" t="s">
        <v>240</v>
      </c>
      <c r="E10" s="168" t="s">
        <v>237</v>
      </c>
      <c r="F10" s="172">
        <f>F9-F4</f>
        <v>-94.26919017008413</v>
      </c>
      <c r="G10" s="170"/>
    </row>
    <row r="11" spans="1:7">
      <c r="A11" s="175">
        <v>2016</v>
      </c>
      <c r="B11" s="176">
        <v>0</v>
      </c>
      <c r="C11" s="177" t="s">
        <v>241</v>
      </c>
    </row>
    <row r="12" spans="1:7">
      <c r="A12" s="175">
        <v>2015</v>
      </c>
      <c r="B12" s="176">
        <v>2E-3</v>
      </c>
      <c r="C12" s="177" t="s">
        <v>242</v>
      </c>
      <c r="E12" s="156" t="s">
        <v>243</v>
      </c>
      <c r="F12" s="157">
        <f>F4+(F4*F$5)</f>
        <v>1020</v>
      </c>
      <c r="G12" s="157">
        <f>G4+(G4*G$5)</f>
        <v>102000</v>
      </c>
    </row>
    <row r="13" spans="1:7">
      <c r="A13" s="175">
        <v>2014</v>
      </c>
      <c r="B13" s="176">
        <v>0</v>
      </c>
      <c r="C13" s="177" t="s">
        <v>244</v>
      </c>
      <c r="E13" s="156" t="s">
        <v>245</v>
      </c>
      <c r="F13" s="157">
        <f t="shared" ref="F13:F31" si="0">F12+(F12*F$5)</f>
        <v>1040.4000000000001</v>
      </c>
      <c r="G13" s="157">
        <f t="shared" ref="G13:G31" si="1">G12+(G12*G$5)</f>
        <v>104040</v>
      </c>
    </row>
    <row r="14" spans="1:7">
      <c r="A14" s="175">
        <v>2013</v>
      </c>
      <c r="B14" s="176">
        <v>0</v>
      </c>
      <c r="C14" s="177" t="s">
        <v>246</v>
      </c>
      <c r="E14" s="156" t="s">
        <v>247</v>
      </c>
      <c r="F14" s="157">
        <f t="shared" si="0"/>
        <v>1061.2080000000001</v>
      </c>
      <c r="G14" s="157">
        <f t="shared" si="1"/>
        <v>106120.8</v>
      </c>
    </row>
    <row r="15" spans="1:7">
      <c r="A15" s="175">
        <v>2012</v>
      </c>
      <c r="B15" s="176">
        <v>5.0000000000000001E-3</v>
      </c>
      <c r="C15" s="177" t="s">
        <v>248</v>
      </c>
      <c r="E15" s="156" t="s">
        <v>249</v>
      </c>
      <c r="F15" s="157">
        <f t="shared" si="0"/>
        <v>1082.4321600000001</v>
      </c>
      <c r="G15" s="157">
        <f t="shared" si="1"/>
        <v>108243.216</v>
      </c>
    </row>
    <row r="16" spans="1:7">
      <c r="A16" s="175">
        <v>2011</v>
      </c>
      <c r="B16" s="176">
        <v>3.0000000000000001E-3</v>
      </c>
      <c r="C16" s="177" t="s">
        <v>250</v>
      </c>
      <c r="E16" s="156" t="s">
        <v>251</v>
      </c>
      <c r="F16" s="157">
        <f t="shared" si="0"/>
        <v>1104.0808032</v>
      </c>
      <c r="G16" s="157">
        <f t="shared" si="1"/>
        <v>110408.08031999999</v>
      </c>
    </row>
    <row r="17" spans="1:7">
      <c r="A17" s="175">
        <v>2010</v>
      </c>
      <c r="B17" s="176">
        <v>0</v>
      </c>
      <c r="C17" s="177" t="s">
        <v>252</v>
      </c>
      <c r="E17" s="156" t="s">
        <v>253</v>
      </c>
      <c r="F17" s="157">
        <f t="shared" si="0"/>
        <v>1126.1624192639999</v>
      </c>
      <c r="G17" s="157">
        <f t="shared" si="1"/>
        <v>112616.24192639999</v>
      </c>
    </row>
    <row r="18" spans="1:7">
      <c r="A18" s="175">
        <v>2009</v>
      </c>
      <c r="B18" s="176">
        <v>1.7000000000000001E-2</v>
      </c>
      <c r="C18" s="177" t="s">
        <v>254</v>
      </c>
      <c r="E18" s="156" t="s">
        <v>255</v>
      </c>
      <c r="F18" s="157">
        <f t="shared" si="0"/>
        <v>1148.6856676492798</v>
      </c>
      <c r="G18" s="157">
        <f t="shared" si="1"/>
        <v>114868.56676492799</v>
      </c>
    </row>
    <row r="19" spans="1:7">
      <c r="E19" s="156" t="s">
        <v>256</v>
      </c>
      <c r="F19" s="157">
        <f t="shared" si="0"/>
        <v>1171.6593810022655</v>
      </c>
      <c r="G19" s="157">
        <f t="shared" si="1"/>
        <v>117165.93810022656</v>
      </c>
    </row>
    <row r="20" spans="1:7">
      <c r="A20" s="178" t="s">
        <v>257</v>
      </c>
      <c r="B20" s="179">
        <f>AVERAGE(B5:B18)</f>
        <v>3.7142857142857142E-3</v>
      </c>
      <c r="C20" s="178" t="s">
        <v>258</v>
      </c>
      <c r="E20" s="156" t="s">
        <v>259</v>
      </c>
      <c r="F20" s="157">
        <f t="shared" si="0"/>
        <v>1195.0925686223109</v>
      </c>
      <c r="G20" s="157">
        <f t="shared" si="1"/>
        <v>119509.25686223109</v>
      </c>
    </row>
    <row r="21" spans="1:7">
      <c r="A21" s="178" t="s">
        <v>260</v>
      </c>
      <c r="B21" s="179">
        <f>AVERAGE(B4:B18)</f>
        <v>5.8000000000000005E-3</v>
      </c>
      <c r="C21" s="178" t="s">
        <v>261</v>
      </c>
      <c r="E21" s="156" t="s">
        <v>262</v>
      </c>
      <c r="F21" s="157">
        <f t="shared" si="0"/>
        <v>1218.994419994757</v>
      </c>
      <c r="G21" s="157">
        <f t="shared" si="1"/>
        <v>121899.44199947572</v>
      </c>
    </row>
    <row r="22" spans="1:7">
      <c r="E22" s="156" t="s">
        <v>263</v>
      </c>
      <c r="F22" s="157">
        <f t="shared" si="0"/>
        <v>1243.3743083946522</v>
      </c>
      <c r="G22" s="157">
        <f t="shared" si="1"/>
        <v>124337.43083946523</v>
      </c>
    </row>
    <row r="23" spans="1:7">
      <c r="E23" s="156" t="s">
        <v>264</v>
      </c>
      <c r="F23" s="157">
        <f t="shared" si="0"/>
        <v>1268.2417945625452</v>
      </c>
      <c r="G23" s="157">
        <f t="shared" si="1"/>
        <v>126824.17945625454</v>
      </c>
    </row>
    <row r="24" spans="1:7">
      <c r="E24" s="156" t="s">
        <v>265</v>
      </c>
      <c r="F24" s="157">
        <f t="shared" si="0"/>
        <v>1293.6066304537962</v>
      </c>
      <c r="G24" s="157">
        <f t="shared" si="1"/>
        <v>129360.66304537962</v>
      </c>
    </row>
    <row r="25" spans="1:7">
      <c r="E25" s="156" t="s">
        <v>266</v>
      </c>
      <c r="F25" s="157">
        <f t="shared" si="0"/>
        <v>1319.4787630628721</v>
      </c>
      <c r="G25" s="157">
        <f t="shared" si="1"/>
        <v>131947.87630628722</v>
      </c>
    </row>
    <row r="26" spans="1:7">
      <c r="E26" s="156" t="s">
        <v>267</v>
      </c>
      <c r="F26" s="157">
        <f t="shared" si="0"/>
        <v>1345.8683383241296</v>
      </c>
      <c r="G26" s="157">
        <f t="shared" si="1"/>
        <v>134586.83383241296</v>
      </c>
    </row>
    <row r="27" spans="1:7">
      <c r="E27" s="156" t="s">
        <v>268</v>
      </c>
      <c r="F27" s="157">
        <f t="shared" si="0"/>
        <v>1372.7857050906123</v>
      </c>
      <c r="G27" s="157">
        <f t="shared" si="1"/>
        <v>137278.57050906122</v>
      </c>
    </row>
    <row r="28" spans="1:7">
      <c r="E28" s="156" t="s">
        <v>269</v>
      </c>
      <c r="F28" s="157">
        <f t="shared" si="0"/>
        <v>1400.2414191924245</v>
      </c>
      <c r="G28" s="157">
        <f t="shared" si="1"/>
        <v>140024.14191924245</v>
      </c>
    </row>
    <row r="29" spans="1:7">
      <c r="E29" s="156" t="s">
        <v>270</v>
      </c>
      <c r="F29" s="157">
        <f t="shared" si="0"/>
        <v>1428.2462475762729</v>
      </c>
      <c r="G29" s="157">
        <f t="shared" si="1"/>
        <v>142824.62475762729</v>
      </c>
    </row>
    <row r="30" spans="1:7">
      <c r="E30" s="156" t="s">
        <v>271</v>
      </c>
      <c r="F30" s="157">
        <f t="shared" si="0"/>
        <v>1456.8111725277984</v>
      </c>
      <c r="G30" s="157">
        <f t="shared" si="1"/>
        <v>145681.11725277983</v>
      </c>
    </row>
    <row r="31" spans="1:7">
      <c r="E31" s="156" t="s">
        <v>272</v>
      </c>
      <c r="F31" s="157">
        <f t="shared" si="0"/>
        <v>1485.9473959783543</v>
      </c>
      <c r="G31" s="157">
        <f t="shared" si="1"/>
        <v>148594.73959783543</v>
      </c>
    </row>
    <row r="36" spans="1:3">
      <c r="C36" s="157"/>
    </row>
    <row r="38" spans="1:3">
      <c r="A38" s="163"/>
    </row>
    <row r="39" spans="1:3">
      <c r="A39" s="180"/>
      <c r="B39" s="181"/>
    </row>
    <row r="40" spans="1:3">
      <c r="A40" s="180"/>
      <c r="B40" s="181"/>
    </row>
    <row r="41" spans="1:3">
      <c r="A41" s="180"/>
      <c r="B41" s="181"/>
    </row>
    <row r="42" spans="1:3">
      <c r="A42" s="180"/>
      <c r="B42" s="181"/>
    </row>
    <row r="43" spans="1:3">
      <c r="A43" s="180"/>
      <c r="B43" s="181"/>
    </row>
    <row r="44" spans="1:3">
      <c r="A44" s="180"/>
      <c r="B44" s="181"/>
    </row>
    <row r="45" spans="1:3">
      <c r="A45" s="180"/>
      <c r="B45" s="181"/>
    </row>
    <row r="46" spans="1:3">
      <c r="A46" s="180"/>
      <c r="B46" s="181"/>
    </row>
    <row r="47" spans="1:3">
      <c r="A47" s="180"/>
      <c r="B47" s="181"/>
    </row>
    <row r="48" spans="1:3">
      <c r="A48" s="180"/>
      <c r="B48" s="181"/>
    </row>
    <row r="49" spans="1:2">
      <c r="A49" s="180"/>
      <c r="B49" s="181"/>
    </row>
    <row r="50" spans="1:2">
      <c r="A50" s="180"/>
      <c r="B50" s="181"/>
    </row>
    <row r="51" spans="1:2">
      <c r="A51" s="180"/>
      <c r="B51" s="181"/>
    </row>
    <row r="52" spans="1:2">
      <c r="A52" s="180"/>
      <c r="B52" s="181"/>
    </row>
    <row r="53" spans="1:2">
      <c r="A53" s="180"/>
      <c r="B53" s="181"/>
    </row>
    <row r="55" spans="1:2">
      <c r="B55" s="182"/>
    </row>
    <row r="56" spans="1:2">
      <c r="B56" s="182"/>
    </row>
  </sheetData>
  <mergeCells count="1">
    <mergeCell ref="A1:G1"/>
  </mergeCells>
  <phoneticPr fontId="56" type="noConversion"/>
  <pageMargins left="0.7" right="0.7" top="0.78740157499999996" bottom="0.78740157499999996" header="0.3" footer="0.3"/>
  <pageSetup paperSize="9" scale="92"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EDE9-1EDF-F049-ABD9-4AAD9C4E9BA0}">
  <sheetPr>
    <tabColor theme="9" tint="0.79998168889431442"/>
  </sheetPr>
  <dimension ref="A1:H33"/>
  <sheetViews>
    <sheetView zoomScale="160" zoomScaleNormal="160" workbookViewId="0">
      <selection activeCell="D7" sqref="D7"/>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10" t="s">
        <v>384</v>
      </c>
      <c r="B1" s="310"/>
      <c r="C1" s="310"/>
      <c r="D1" s="310"/>
      <c r="E1" s="310"/>
      <c r="F1" s="310"/>
    </row>
    <row r="3" spans="1:8" ht="15">
      <c r="A3" s="5" t="s">
        <v>273</v>
      </c>
      <c r="B3" s="6" t="s">
        <v>274</v>
      </c>
      <c r="C3" s="6" t="s">
        <v>275</v>
      </c>
      <c r="D3" s="6" t="s">
        <v>276</v>
      </c>
      <c r="E3" s="6" t="s">
        <v>277</v>
      </c>
      <c r="F3" s="6" t="s">
        <v>278</v>
      </c>
    </row>
    <row r="4" spans="1:8" ht="15">
      <c r="A4" s="7"/>
      <c r="B4" s="8" t="s">
        <v>279</v>
      </c>
      <c r="C4" s="8" t="s">
        <v>280</v>
      </c>
      <c r="D4" s="8"/>
      <c r="E4" s="8"/>
    </row>
    <row r="5" spans="1:8" ht="15">
      <c r="A5" s="9"/>
      <c r="B5" s="10" t="s">
        <v>281</v>
      </c>
      <c r="C5" s="10" t="s">
        <v>282</v>
      </c>
      <c r="D5" s="10" t="s">
        <v>282</v>
      </c>
      <c r="E5" s="10" t="s">
        <v>282</v>
      </c>
      <c r="F5" s="10" t="s">
        <v>282</v>
      </c>
    </row>
    <row r="6" spans="1:8">
      <c r="A6" s="11"/>
      <c r="B6" s="12"/>
      <c r="C6" s="13"/>
      <c r="D6" s="14"/>
      <c r="E6" s="15"/>
      <c r="F6" s="16"/>
    </row>
    <row r="7" spans="1:8">
      <c r="A7" s="295" t="s">
        <v>375</v>
      </c>
      <c r="B7" s="298">
        <v>105</v>
      </c>
      <c r="C7" s="299">
        <v>2088.5</v>
      </c>
      <c r="D7" s="300">
        <f>C7*B7</f>
        <v>219292.5</v>
      </c>
      <c r="E7" s="300">
        <f>D7/12</f>
        <v>18274.375</v>
      </c>
      <c r="F7" s="301">
        <f>D7/C7*8.4</f>
        <v>882</v>
      </c>
      <c r="H7" s="199"/>
    </row>
    <row r="8" spans="1:8">
      <c r="A8" s="296" t="s">
        <v>376</v>
      </c>
      <c r="B8" s="302">
        <v>90</v>
      </c>
      <c r="C8" s="299">
        <v>2088.5</v>
      </c>
      <c r="D8" s="303">
        <f t="shared" ref="D8:D10" si="0">C8*B8</f>
        <v>187965</v>
      </c>
      <c r="E8" s="303">
        <f>D8/12</f>
        <v>15663.75</v>
      </c>
      <c r="F8" s="304">
        <f>D8/C8*8.4</f>
        <v>756</v>
      </c>
      <c r="H8" s="199"/>
    </row>
    <row r="9" spans="1:8">
      <c r="A9" s="296" t="s">
        <v>377</v>
      </c>
      <c r="B9" s="302">
        <v>65</v>
      </c>
      <c r="C9" s="299">
        <v>2088.5</v>
      </c>
      <c r="D9" s="303">
        <f t="shared" si="0"/>
        <v>135752.5</v>
      </c>
      <c r="E9" s="303">
        <f>D9/12</f>
        <v>11312.708333333334</v>
      </c>
      <c r="F9" s="304">
        <f>D9/C9*8.4</f>
        <v>546</v>
      </c>
      <c r="H9" s="199"/>
    </row>
    <row r="10" spans="1:8">
      <c r="A10" s="297" t="s">
        <v>378</v>
      </c>
      <c r="B10" s="305">
        <v>65</v>
      </c>
      <c r="C10" s="299">
        <v>2088.5</v>
      </c>
      <c r="D10" s="306">
        <f t="shared" si="0"/>
        <v>135752.5</v>
      </c>
      <c r="E10" s="306">
        <f>D10/12</f>
        <v>11312.708333333334</v>
      </c>
      <c r="F10" s="307">
        <f>D10/C10*8.4</f>
        <v>546</v>
      </c>
      <c r="H10" s="199"/>
    </row>
    <row r="11" spans="1:8">
      <c r="A11" s="17"/>
      <c r="B11" s="183"/>
      <c r="C11" s="19"/>
      <c r="D11" s="200"/>
      <c r="E11" s="21"/>
      <c r="F11" s="22"/>
      <c r="H11" s="199"/>
    </row>
    <row r="12" spans="1:8">
      <c r="F12" s="16"/>
      <c r="G12" s="16"/>
    </row>
    <row r="13" spans="1:8">
      <c r="A13" s="23" t="s">
        <v>283</v>
      </c>
      <c r="B13" s="24"/>
      <c r="C13" s="298" t="s">
        <v>284</v>
      </c>
      <c r="D13" s="25"/>
      <c r="E13" s="2"/>
      <c r="F13" s="2"/>
      <c r="G13" s="26"/>
    </row>
    <row r="14" spans="1:8">
      <c r="A14" s="27"/>
      <c r="B14" s="28"/>
      <c r="C14" s="308" t="s">
        <v>285</v>
      </c>
      <c r="D14" s="29"/>
      <c r="G14" s="30"/>
    </row>
    <row r="15" spans="1:8">
      <c r="A15" s="31"/>
      <c r="B15" s="32"/>
      <c r="C15" s="309" t="s">
        <v>286</v>
      </c>
      <c r="D15" s="33"/>
      <c r="E15" s="34"/>
      <c r="F15" s="34"/>
      <c r="G15" s="35"/>
    </row>
    <row r="16" spans="1:8">
      <c r="A16" s="36"/>
      <c r="B16" s="36"/>
      <c r="C16" s="29"/>
      <c r="D16" s="29"/>
    </row>
    <row r="17" spans="1:7">
      <c r="A17" s="23" t="s">
        <v>287</v>
      </c>
      <c r="B17" s="24"/>
      <c r="C17" s="298" t="s">
        <v>379</v>
      </c>
      <c r="D17" s="25"/>
      <c r="E17" s="2"/>
      <c r="F17" s="2"/>
      <c r="G17" s="26"/>
    </row>
    <row r="18" spans="1:7">
      <c r="A18" s="27"/>
      <c r="B18" s="28"/>
      <c r="C18" s="308" t="s">
        <v>380</v>
      </c>
      <c r="D18" s="29"/>
      <c r="G18" s="30"/>
    </row>
    <row r="19" spans="1:7">
      <c r="A19" s="27"/>
      <c r="B19" s="28"/>
      <c r="C19" s="308" t="s">
        <v>381</v>
      </c>
      <c r="D19" s="29"/>
      <c r="G19" s="30"/>
    </row>
    <row r="20" spans="1:7">
      <c r="A20" s="27"/>
      <c r="B20" s="28"/>
      <c r="C20" s="308" t="s">
        <v>382</v>
      </c>
      <c r="D20" s="29"/>
      <c r="G20" s="30"/>
    </row>
    <row r="21" spans="1:7">
      <c r="A21" s="31"/>
      <c r="B21" s="32"/>
      <c r="C21" s="309" t="s">
        <v>383</v>
      </c>
      <c r="D21" s="33"/>
      <c r="E21" s="34"/>
      <c r="F21" s="34"/>
      <c r="G21" s="35"/>
    </row>
    <row r="22" spans="1:7">
      <c r="A22" s="36"/>
      <c r="B22" s="36"/>
      <c r="C22" s="29"/>
      <c r="D22" s="29"/>
    </row>
    <row r="23" spans="1:7">
      <c r="A23" s="37" t="s">
        <v>293</v>
      </c>
      <c r="B23" s="38"/>
      <c r="C23" s="38" t="s">
        <v>294</v>
      </c>
      <c r="D23" s="39"/>
      <c r="E23" s="3"/>
      <c r="F23" s="3"/>
      <c r="G23" s="40"/>
    </row>
    <row r="25" spans="1:7">
      <c r="A25" s="4"/>
    </row>
    <row r="33" spans="1:1">
      <c r="A33" s="4"/>
    </row>
  </sheetData>
  <mergeCells count="1">
    <mergeCell ref="A1:F1"/>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3ACD-024E-C943-B6FE-8583CDC03987}">
  <sheetPr>
    <tabColor theme="9" tint="0.79998168889431442"/>
  </sheetPr>
  <dimension ref="A1:G20"/>
  <sheetViews>
    <sheetView zoomScale="200" zoomScaleNormal="200" workbookViewId="0">
      <selection activeCell="E26" sqref="E26"/>
    </sheetView>
  </sheetViews>
  <sheetFormatPr baseColWidth="10" defaultColWidth="10.83203125" defaultRowHeight="13"/>
  <cols>
    <col min="1" max="1" width="51" style="1" customWidth="1"/>
    <col min="2" max="2" width="8.5" style="1" bestFit="1" customWidth="1"/>
    <col min="3" max="3" width="12.5" style="1" bestFit="1" customWidth="1"/>
    <col min="4" max="4" width="7" style="1" customWidth="1"/>
    <col min="5" max="5" width="16.83203125" style="1" bestFit="1" customWidth="1"/>
    <col min="6" max="6" width="3.83203125" style="1" customWidth="1"/>
    <col min="7" max="7" width="47" style="1" bestFit="1" customWidth="1"/>
    <col min="8" max="16384" width="10.83203125" style="1"/>
  </cols>
  <sheetData>
    <row r="1" spans="1:7" s="82" customFormat="1" ht="26">
      <c r="A1" s="185" t="s">
        <v>307</v>
      </c>
      <c r="B1" s="185"/>
      <c r="C1" s="185"/>
      <c r="D1" s="185"/>
      <c r="E1" s="185"/>
      <c r="F1" s="185"/>
      <c r="G1" s="185"/>
    </row>
    <row r="2" spans="1:7" ht="15">
      <c r="A2" s="7"/>
      <c r="B2" s="7"/>
      <c r="C2" s="83"/>
      <c r="D2" s="8"/>
      <c r="E2" s="8"/>
      <c r="F2" s="8"/>
    </row>
    <row r="3" spans="1:7" s="191" customFormat="1" ht="16">
      <c r="A3" s="193" t="s">
        <v>273</v>
      </c>
      <c r="B3" s="194" t="s">
        <v>301</v>
      </c>
      <c r="C3" s="195" t="s">
        <v>302</v>
      </c>
      <c r="D3" s="194" t="s">
        <v>308</v>
      </c>
      <c r="E3" s="196" t="s">
        <v>303</v>
      </c>
      <c r="F3" s="192"/>
    </row>
    <row r="4" spans="1:7" s="186" customFormat="1">
      <c r="A4" s="187"/>
      <c r="B4" s="187"/>
      <c r="C4" s="187"/>
      <c r="D4" s="188"/>
      <c r="E4" s="189"/>
      <c r="F4" s="188"/>
    </row>
    <row r="5" spans="1:7" s="186" customFormat="1">
      <c r="A5" s="187" t="s">
        <v>304</v>
      </c>
      <c r="B5" s="197">
        <v>1</v>
      </c>
      <c r="C5" s="190">
        <v>65294</v>
      </c>
      <c r="D5" s="197">
        <v>0.14000000000000001</v>
      </c>
      <c r="E5" s="189">
        <f t="shared" ref="E5:E12" si="0">+C5/B5*(100%+D5)</f>
        <v>74435.16</v>
      </c>
      <c r="F5" s="187"/>
      <c r="G5" s="187"/>
    </row>
    <row r="6" spans="1:7" s="186" customFormat="1">
      <c r="A6" s="187" t="s">
        <v>305</v>
      </c>
      <c r="B6" s="197">
        <v>1</v>
      </c>
      <c r="C6" s="190">
        <v>75618</v>
      </c>
      <c r="D6" s="197">
        <v>0.14000000000000001</v>
      </c>
      <c r="E6" s="189">
        <f t="shared" si="0"/>
        <v>86204.52</v>
      </c>
      <c r="F6" s="187"/>
      <c r="G6" s="187"/>
    </row>
    <row r="7" spans="1:7" s="186" customFormat="1">
      <c r="A7" s="187" t="s">
        <v>309</v>
      </c>
      <c r="B7" s="197">
        <v>0.8</v>
      </c>
      <c r="C7" s="288">
        <v>49854.85</v>
      </c>
      <c r="D7" s="198">
        <v>0.14499999999999999</v>
      </c>
      <c r="E7" s="189">
        <f t="shared" si="0"/>
        <v>71354.754062499997</v>
      </c>
      <c r="F7" s="187"/>
      <c r="G7" s="187" t="s">
        <v>310</v>
      </c>
    </row>
    <row r="8" spans="1:7" s="186" customFormat="1">
      <c r="A8" s="187" t="s">
        <v>311</v>
      </c>
      <c r="B8" s="197">
        <v>0.8</v>
      </c>
      <c r="C8" s="288">
        <v>51444.65</v>
      </c>
      <c r="D8" s="198">
        <v>0.14499999999999999</v>
      </c>
      <c r="E8" s="189">
        <f t="shared" si="0"/>
        <v>73630.155312500006</v>
      </c>
      <c r="F8" s="187"/>
      <c r="G8" s="187" t="s">
        <v>310</v>
      </c>
    </row>
    <row r="9" spans="1:7" s="186" customFormat="1">
      <c r="A9" s="187" t="s">
        <v>312</v>
      </c>
      <c r="B9" s="197">
        <v>0.8</v>
      </c>
      <c r="C9" s="288">
        <v>53034.400000000001</v>
      </c>
      <c r="D9" s="198">
        <v>0.14499999999999999</v>
      </c>
      <c r="E9" s="189">
        <f t="shared" si="0"/>
        <v>75905.485000000001</v>
      </c>
      <c r="F9" s="187"/>
      <c r="G9" s="187" t="s">
        <v>310</v>
      </c>
    </row>
    <row r="10" spans="1:7" s="186" customFormat="1">
      <c r="A10" s="187" t="s">
        <v>313</v>
      </c>
      <c r="B10" s="197">
        <v>1</v>
      </c>
      <c r="C10" s="190">
        <v>95569</v>
      </c>
      <c r="D10" s="197">
        <v>0.15</v>
      </c>
      <c r="E10" s="189">
        <f t="shared" si="0"/>
        <v>109904.34999999999</v>
      </c>
      <c r="F10" s="187"/>
      <c r="G10" s="187"/>
    </row>
    <row r="11" spans="1:7" s="186" customFormat="1">
      <c r="A11" s="187" t="s">
        <v>314</v>
      </c>
      <c r="B11" s="197">
        <v>1</v>
      </c>
      <c r="C11" s="190">
        <v>95569</v>
      </c>
      <c r="D11" s="197">
        <v>0.15</v>
      </c>
      <c r="E11" s="189">
        <f t="shared" si="0"/>
        <v>109904.34999999999</v>
      </c>
      <c r="F11" s="187"/>
      <c r="G11" s="187"/>
    </row>
    <row r="12" spans="1:7" s="186" customFormat="1">
      <c r="A12" s="187" t="s">
        <v>306</v>
      </c>
      <c r="B12" s="197">
        <v>1</v>
      </c>
      <c r="C12" s="190">
        <v>101844</v>
      </c>
      <c r="D12" s="197">
        <v>0.16</v>
      </c>
      <c r="E12" s="189">
        <f t="shared" si="0"/>
        <v>118139.04</v>
      </c>
      <c r="F12" s="187"/>
      <c r="G12" s="187"/>
    </row>
    <row r="13" spans="1:7">
      <c r="A13" s="11"/>
      <c r="B13" s="11"/>
      <c r="C13" s="11"/>
      <c r="D13" s="184"/>
      <c r="E13" s="14"/>
      <c r="F13" s="184"/>
    </row>
    <row r="14" spans="1:7">
      <c r="A14" s="11"/>
      <c r="B14" s="11"/>
      <c r="C14" s="11"/>
      <c r="D14" s="184"/>
      <c r="E14" s="14"/>
      <c r="F14" s="184"/>
    </row>
    <row r="15" spans="1:7">
      <c r="A15" s="11"/>
      <c r="B15" s="11"/>
      <c r="C15" s="11"/>
      <c r="D15" s="184"/>
      <c r="E15" s="14"/>
      <c r="F15" s="184"/>
    </row>
    <row r="16" spans="1:7">
      <c r="A16" s="11"/>
      <c r="B16" s="11"/>
      <c r="C16" s="11"/>
      <c r="D16" s="184"/>
      <c r="E16" s="14"/>
      <c r="F16" s="184"/>
    </row>
    <row r="17" spans="1:7">
      <c r="A17" s="11"/>
      <c r="B17" s="11"/>
      <c r="C17" s="11"/>
      <c r="D17" s="184"/>
      <c r="E17" s="14"/>
      <c r="F17" s="184"/>
    </row>
    <row r="18" spans="1:7">
      <c r="A18" s="17"/>
      <c r="B18" s="17"/>
      <c r="C18" s="17"/>
      <c r="D18" s="184"/>
      <c r="E18" s="20"/>
      <c r="F18" s="184"/>
    </row>
    <row r="19" spans="1:7" s="82" customFormat="1" ht="16">
      <c r="C19" s="81"/>
      <c r="G19" s="89"/>
    </row>
    <row r="20" spans="1:7" s="82" customFormat="1" ht="16">
      <c r="C20" s="81"/>
    </row>
  </sheetData>
  <pageMargins left="0.7" right="0.7" top="0.78740157499999996" bottom="0.78740157499999996"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B8608-407D-7B49-91CE-0381049E9081}">
  <sheetPr>
    <tabColor theme="9" tint="0.79998168889431442"/>
  </sheetPr>
  <dimension ref="A1:G20"/>
  <sheetViews>
    <sheetView topLeftCell="B1" zoomScale="200" zoomScaleNormal="200" workbookViewId="0">
      <selection activeCell="C5" sqref="C5:C12"/>
    </sheetView>
  </sheetViews>
  <sheetFormatPr baseColWidth="10" defaultColWidth="10.83203125" defaultRowHeight="13"/>
  <cols>
    <col min="1" max="1" width="51" style="1" customWidth="1"/>
    <col min="2" max="2" width="8.5" style="1" bestFit="1" customWidth="1"/>
    <col min="3" max="3" width="12.5" style="1" bestFit="1" customWidth="1"/>
    <col min="4" max="4" width="7" style="1" customWidth="1"/>
    <col min="5" max="5" width="16.83203125" style="1" bestFit="1" customWidth="1"/>
    <col min="6" max="6" width="3.83203125" style="1" customWidth="1"/>
    <col min="7" max="7" width="47" style="1" bestFit="1" customWidth="1"/>
    <col min="8" max="16384" width="10.83203125" style="1"/>
  </cols>
  <sheetData>
    <row r="1" spans="1:7" s="82" customFormat="1" ht="26">
      <c r="A1" s="185" t="s">
        <v>385</v>
      </c>
      <c r="B1" s="185"/>
      <c r="C1" s="185"/>
      <c r="D1" s="185"/>
      <c r="E1" s="185"/>
      <c r="F1" s="185"/>
      <c r="G1" s="185"/>
    </row>
    <row r="2" spans="1:7" ht="15">
      <c r="A2" s="7"/>
      <c r="B2" s="7"/>
      <c r="C2" s="83"/>
      <c r="D2" s="8"/>
      <c r="E2" s="8"/>
      <c r="F2" s="8"/>
    </row>
    <row r="3" spans="1:7" s="191" customFormat="1" ht="16">
      <c r="A3" s="193" t="s">
        <v>273</v>
      </c>
      <c r="B3" s="194" t="s">
        <v>301</v>
      </c>
      <c r="C3" s="195" t="s">
        <v>302</v>
      </c>
      <c r="D3" s="194" t="s">
        <v>308</v>
      </c>
      <c r="E3" s="196" t="s">
        <v>303</v>
      </c>
      <c r="F3" s="192"/>
    </row>
    <row r="4" spans="1:7" s="186" customFormat="1">
      <c r="A4" s="187"/>
      <c r="B4" s="187"/>
      <c r="C4" s="187"/>
      <c r="D4" s="188"/>
      <c r="E4" s="189"/>
      <c r="F4" s="188"/>
    </row>
    <row r="5" spans="1:7" s="186" customFormat="1">
      <c r="A5" s="187" t="s">
        <v>304</v>
      </c>
      <c r="B5" s="197">
        <v>1</v>
      </c>
      <c r="C5" s="190">
        <v>66012</v>
      </c>
      <c r="D5" s="197">
        <v>0.14000000000000001</v>
      </c>
      <c r="E5" s="189">
        <f t="shared" ref="E5:E12" si="0">+C5/B5*(100%+D5)</f>
        <v>75253.680000000008</v>
      </c>
      <c r="F5" s="187"/>
      <c r="G5" s="187"/>
    </row>
    <row r="6" spans="1:7" s="186" customFormat="1">
      <c r="A6" s="187" t="s">
        <v>305</v>
      </c>
      <c r="B6" s="197">
        <v>1</v>
      </c>
      <c r="C6" s="190">
        <v>76450</v>
      </c>
      <c r="D6" s="197">
        <v>0.14000000000000001</v>
      </c>
      <c r="E6" s="189">
        <f t="shared" si="0"/>
        <v>87153.000000000015</v>
      </c>
      <c r="F6" s="187"/>
      <c r="G6" s="187"/>
    </row>
    <row r="7" spans="1:7" s="186" customFormat="1">
      <c r="A7" s="187" t="s">
        <v>309</v>
      </c>
      <c r="B7" s="197">
        <v>0.8</v>
      </c>
      <c r="C7" s="288">
        <v>50403.6</v>
      </c>
      <c r="D7" s="198">
        <v>0.14499999999999999</v>
      </c>
      <c r="E7" s="189">
        <f t="shared" si="0"/>
        <v>72140.152499999997</v>
      </c>
      <c r="F7" s="187"/>
      <c r="G7" s="187" t="s">
        <v>310</v>
      </c>
    </row>
    <row r="8" spans="1:7" s="186" customFormat="1">
      <c r="A8" s="187" t="s">
        <v>311</v>
      </c>
      <c r="B8" s="197">
        <v>0.8</v>
      </c>
      <c r="C8" s="288">
        <v>52010.9</v>
      </c>
      <c r="D8" s="198">
        <v>0.14499999999999999</v>
      </c>
      <c r="E8" s="189">
        <f t="shared" si="0"/>
        <v>74440.600625000006</v>
      </c>
      <c r="F8" s="187"/>
      <c r="G8" s="187" t="s">
        <v>310</v>
      </c>
    </row>
    <row r="9" spans="1:7" s="186" customFormat="1">
      <c r="A9" s="187" t="s">
        <v>312</v>
      </c>
      <c r="B9" s="197">
        <v>0.8</v>
      </c>
      <c r="C9" s="288">
        <v>53617.8</v>
      </c>
      <c r="D9" s="198">
        <v>0.14499999999999999</v>
      </c>
      <c r="E9" s="189">
        <f t="shared" si="0"/>
        <v>76740.476250000007</v>
      </c>
      <c r="F9" s="187"/>
      <c r="G9" s="187" t="s">
        <v>310</v>
      </c>
    </row>
    <row r="10" spans="1:7" s="186" customFormat="1">
      <c r="A10" s="187" t="s">
        <v>313</v>
      </c>
      <c r="B10" s="197">
        <v>1</v>
      </c>
      <c r="C10" s="190">
        <v>96620</v>
      </c>
      <c r="D10" s="197">
        <v>0.15</v>
      </c>
      <c r="E10" s="189">
        <f t="shared" si="0"/>
        <v>111112.99999999999</v>
      </c>
      <c r="F10" s="187"/>
      <c r="G10" s="187"/>
    </row>
    <row r="11" spans="1:7" s="186" customFormat="1">
      <c r="A11" s="187" t="s">
        <v>314</v>
      </c>
      <c r="B11" s="197">
        <v>1</v>
      </c>
      <c r="C11" s="190">
        <v>96620</v>
      </c>
      <c r="D11" s="197">
        <v>0.15</v>
      </c>
      <c r="E11" s="189">
        <f t="shared" ref="E11" si="1">+C11/B11*(100%+D11)</f>
        <v>111112.99999999999</v>
      </c>
      <c r="F11" s="187"/>
      <c r="G11" s="187"/>
    </row>
    <row r="12" spans="1:7" s="186" customFormat="1">
      <c r="A12" s="187" t="s">
        <v>306</v>
      </c>
      <c r="B12" s="197">
        <v>1</v>
      </c>
      <c r="C12" s="190">
        <v>102964</v>
      </c>
      <c r="D12" s="197">
        <v>0.16</v>
      </c>
      <c r="E12" s="189">
        <f t="shared" si="0"/>
        <v>119438.23999999999</v>
      </c>
      <c r="F12" s="187"/>
      <c r="G12" s="187"/>
    </row>
    <row r="13" spans="1:7">
      <c r="A13" s="11"/>
      <c r="B13" s="11"/>
      <c r="C13" s="11"/>
      <c r="D13" s="184"/>
      <c r="E13" s="14"/>
      <c r="F13" s="184"/>
    </row>
    <row r="14" spans="1:7">
      <c r="A14" s="11"/>
      <c r="B14" s="11"/>
      <c r="C14" s="11"/>
      <c r="D14" s="184"/>
      <c r="E14" s="14"/>
      <c r="F14" s="184"/>
    </row>
    <row r="15" spans="1:7">
      <c r="A15" s="11"/>
      <c r="B15" s="11"/>
      <c r="C15" s="11"/>
      <c r="D15" s="184"/>
      <c r="E15" s="14"/>
      <c r="F15" s="184"/>
    </row>
    <row r="16" spans="1:7">
      <c r="A16" s="11"/>
      <c r="B16" s="11"/>
      <c r="C16" s="11"/>
      <c r="D16" s="184"/>
      <c r="E16" s="14"/>
      <c r="F16" s="184"/>
    </row>
    <row r="17" spans="1:7">
      <c r="A17" s="11"/>
      <c r="B17" s="11"/>
      <c r="C17" s="11"/>
      <c r="D17" s="184"/>
      <c r="E17" s="14"/>
      <c r="F17" s="184"/>
    </row>
    <row r="18" spans="1:7">
      <c r="A18" s="17"/>
      <c r="B18" s="17"/>
      <c r="C18" s="17"/>
      <c r="D18" s="184"/>
      <c r="E18" s="20"/>
      <c r="F18" s="184"/>
    </row>
    <row r="19" spans="1:7" s="82" customFormat="1" ht="16">
      <c r="C19" s="81"/>
      <c r="G19" s="89"/>
    </row>
    <row r="20" spans="1:7" s="82" customFormat="1" ht="16">
      <c r="C20" s="81"/>
    </row>
  </sheetData>
  <pageMargins left="0.7" right="0.7" top="0.78740157499999996" bottom="0.78740157499999996"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32"/>
  <sheetViews>
    <sheetView zoomScale="220" zoomScaleNormal="220" workbookViewId="0">
      <selection activeCell="F19" sqref="F18:F19"/>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10" t="s">
        <v>364</v>
      </c>
      <c r="B1" s="310"/>
      <c r="C1" s="310"/>
      <c r="D1" s="310"/>
      <c r="E1" s="310"/>
      <c r="F1" s="310"/>
    </row>
    <row r="3" spans="1:8" ht="15">
      <c r="A3" s="5" t="s">
        <v>273</v>
      </c>
      <c r="B3" s="6" t="s">
        <v>274</v>
      </c>
      <c r="C3" s="6" t="s">
        <v>275</v>
      </c>
      <c r="D3" s="6" t="s">
        <v>276</v>
      </c>
      <c r="E3" s="6" t="s">
        <v>277</v>
      </c>
      <c r="F3" s="6" t="s">
        <v>278</v>
      </c>
    </row>
    <row r="4" spans="1:8" ht="15">
      <c r="A4" s="7"/>
      <c r="B4" s="8" t="s">
        <v>279</v>
      </c>
      <c r="C4" s="8" t="s">
        <v>280</v>
      </c>
      <c r="D4" s="8"/>
      <c r="E4" s="8"/>
    </row>
    <row r="5" spans="1:8" ht="15">
      <c r="A5" s="9"/>
      <c r="B5" s="10" t="s">
        <v>281</v>
      </c>
      <c r="C5" s="10" t="s">
        <v>282</v>
      </c>
      <c r="D5" s="10" t="s">
        <v>282</v>
      </c>
      <c r="E5" s="10" t="s">
        <v>282</v>
      </c>
      <c r="F5" s="10" t="s">
        <v>282</v>
      </c>
    </row>
    <row r="6" spans="1:8" ht="13" customHeight="1">
      <c r="A6" s="11"/>
      <c r="B6" s="12"/>
      <c r="C6" s="44"/>
      <c r="D6" s="14"/>
      <c r="E6" s="15"/>
      <c r="F6" s="16"/>
    </row>
    <row r="7" spans="1:8" ht="13" customHeight="1">
      <c r="A7" s="289" t="s">
        <v>365</v>
      </c>
      <c r="B7" s="12">
        <v>120</v>
      </c>
      <c r="C7" s="44">
        <v>1702.1999999999998</v>
      </c>
      <c r="D7" s="14">
        <f>+B7*C7</f>
        <v>204263.99999999997</v>
      </c>
      <c r="E7" s="15">
        <f>+D7/12</f>
        <v>17021.999999999996</v>
      </c>
      <c r="F7" s="292">
        <f>+B7*8.4</f>
        <v>1008</v>
      </c>
      <c r="G7" s="1" t="s">
        <v>315</v>
      </c>
    </row>
    <row r="8" spans="1:8" ht="13" customHeight="1">
      <c r="A8" s="290" t="s">
        <v>366</v>
      </c>
      <c r="B8" s="12">
        <v>95</v>
      </c>
      <c r="C8" s="44">
        <v>1786.1999999999998</v>
      </c>
      <c r="D8" s="14">
        <f>+B8*C8</f>
        <v>169688.99999999997</v>
      </c>
      <c r="E8" s="15">
        <f>+D8/12</f>
        <v>14140.749999999998</v>
      </c>
      <c r="F8" s="292">
        <f>+B8*8.4</f>
        <v>798</v>
      </c>
    </row>
    <row r="9" spans="1:8" ht="14" customHeight="1">
      <c r="A9" s="290" t="s">
        <v>367</v>
      </c>
      <c r="B9" s="12">
        <v>75</v>
      </c>
      <c r="C9" s="44">
        <v>1828.1999999999998</v>
      </c>
      <c r="D9" s="14">
        <f>+B9*C9</f>
        <v>137115</v>
      </c>
      <c r="E9" s="15">
        <f>+D9/12</f>
        <v>11426.25</v>
      </c>
      <c r="F9" s="292">
        <f>+B9*8.4</f>
        <v>630</v>
      </c>
    </row>
    <row r="10" spans="1:8">
      <c r="A10" s="290" t="s">
        <v>368</v>
      </c>
      <c r="B10" s="12">
        <v>50</v>
      </c>
      <c r="C10" s="44">
        <v>1870.1999999999998</v>
      </c>
      <c r="D10" s="14">
        <f>+B10*C10</f>
        <v>93509.999999999985</v>
      </c>
      <c r="E10" s="15">
        <f>+D10/12</f>
        <v>7792.4999999999991</v>
      </c>
      <c r="F10" s="292">
        <f>+B10*8.4</f>
        <v>420</v>
      </c>
      <c r="H10" s="14"/>
    </row>
    <row r="11" spans="1:8">
      <c r="A11" s="291" t="s">
        <v>369</v>
      </c>
      <c r="B11" s="18">
        <v>70</v>
      </c>
      <c r="C11" s="45">
        <v>1870.1999999999998</v>
      </c>
      <c r="D11" s="20">
        <f>+B11*C11</f>
        <v>130913.99999999999</v>
      </c>
      <c r="E11" s="21">
        <f>+D11/12</f>
        <v>10909.499999999998</v>
      </c>
      <c r="F11" s="293">
        <f>+B11*8.4</f>
        <v>588</v>
      </c>
      <c r="H11" s="14"/>
    </row>
    <row r="12" spans="1:8">
      <c r="F12" s="16"/>
      <c r="G12" s="16"/>
    </row>
    <row r="13" spans="1:8">
      <c r="A13" s="1" t="s">
        <v>370</v>
      </c>
    </row>
    <row r="14" spans="1:8" ht="16">
      <c r="A14" s="41" t="s">
        <v>316</v>
      </c>
      <c r="B14" s="41"/>
      <c r="C14" s="42"/>
      <c r="D14" s="42"/>
      <c r="E14" s="42"/>
    </row>
    <row r="15" spans="1:8" ht="16">
      <c r="A15" s="43" t="s">
        <v>317</v>
      </c>
      <c r="B15" s="41"/>
      <c r="C15" s="42"/>
      <c r="D15" s="42"/>
      <c r="E15" s="42"/>
    </row>
    <row r="16" spans="1:8" ht="16">
      <c r="A16" s="43" t="s">
        <v>318</v>
      </c>
      <c r="B16" s="41"/>
      <c r="C16" s="42"/>
      <c r="D16" s="42"/>
      <c r="E16" s="42"/>
    </row>
    <row r="17" spans="1:5" ht="16">
      <c r="A17" s="43" t="s">
        <v>319</v>
      </c>
      <c r="B17" s="41"/>
      <c r="C17" s="42"/>
      <c r="D17" s="42"/>
      <c r="E17" s="42"/>
    </row>
    <row r="18" spans="1:5" ht="16">
      <c r="A18" s="43" t="s">
        <v>320</v>
      </c>
      <c r="B18" s="41"/>
      <c r="C18" s="42"/>
      <c r="D18" s="42"/>
      <c r="E18" s="42"/>
    </row>
    <row r="19" spans="1:5" ht="16">
      <c r="A19" s="43" t="s">
        <v>321</v>
      </c>
      <c r="B19" s="41"/>
      <c r="C19" s="42"/>
      <c r="D19" s="42"/>
      <c r="E19" s="42"/>
    </row>
    <row r="20" spans="1:5" ht="16">
      <c r="A20" s="43" t="s">
        <v>322</v>
      </c>
      <c r="B20" s="41"/>
      <c r="C20" s="42"/>
      <c r="D20" s="42"/>
      <c r="E20" s="42"/>
    </row>
    <row r="21" spans="1:5" ht="13" customHeight="1">
      <c r="A21" s="41"/>
      <c r="B21" s="41"/>
      <c r="C21" s="42"/>
      <c r="D21" s="42"/>
      <c r="E21" s="42"/>
    </row>
    <row r="22" spans="1:5">
      <c r="A22" s="320" t="s">
        <v>323</v>
      </c>
      <c r="B22" s="320"/>
      <c r="C22" s="320"/>
      <c r="D22" s="320"/>
      <c r="E22" s="320"/>
    </row>
    <row r="25" spans="1:5">
      <c r="A25" s="47" t="s">
        <v>324</v>
      </c>
    </row>
    <row r="27" spans="1:5">
      <c r="A27" s="48">
        <v>42</v>
      </c>
      <c r="B27" s="48" t="s">
        <v>325</v>
      </c>
    </row>
    <row r="28" spans="1:5">
      <c r="A28" s="48">
        <v>52</v>
      </c>
      <c r="B28" s="48" t="s">
        <v>326</v>
      </c>
    </row>
    <row r="29" spans="1:5">
      <c r="A29" s="48">
        <v>5</v>
      </c>
      <c r="B29" s="48" t="s">
        <v>327</v>
      </c>
    </row>
    <row r="30" spans="1:5">
      <c r="A30" s="48">
        <v>10</v>
      </c>
      <c r="B30" s="48" t="s">
        <v>328</v>
      </c>
    </row>
    <row r="32" spans="1:5">
      <c r="A32" s="1">
        <f>A27*(A28-A29)-A30</f>
        <v>1964</v>
      </c>
      <c r="B32" s="1" t="s">
        <v>329</v>
      </c>
    </row>
  </sheetData>
  <mergeCells count="2">
    <mergeCell ref="A1:F1"/>
    <mergeCell ref="A22:E22"/>
  </mergeCells>
  <pageMargins left="0.7" right="0.7" top="0.78740157499999996" bottom="0.78740157499999996"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pageSetUpPr fitToPage="1"/>
  </sheetPr>
  <dimension ref="A1:I47"/>
  <sheetViews>
    <sheetView zoomScale="160" zoomScaleNormal="160" workbookViewId="0">
      <selection activeCell="B7" sqref="B7:B18"/>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2.6640625" style="1" bestFit="1" customWidth="1"/>
    <col min="9" max="9" width="13.5" style="1" bestFit="1" customWidth="1"/>
    <col min="10" max="16384" width="10.83203125" style="1"/>
  </cols>
  <sheetData>
    <row r="1" spans="1:9" ht="26">
      <c r="A1" s="310" t="s">
        <v>362</v>
      </c>
      <c r="B1" s="310"/>
      <c r="C1" s="310"/>
      <c r="D1" s="310"/>
      <c r="E1" s="310"/>
      <c r="F1" s="310"/>
    </row>
    <row r="3" spans="1:9" ht="15">
      <c r="A3" s="5" t="s">
        <v>273</v>
      </c>
      <c r="B3" s="6" t="s">
        <v>274</v>
      </c>
      <c r="C3" s="6" t="s">
        <v>275</v>
      </c>
      <c r="D3" s="6" t="s">
        <v>276</v>
      </c>
      <c r="E3" s="6" t="s">
        <v>277</v>
      </c>
      <c r="F3" s="6" t="s">
        <v>278</v>
      </c>
    </row>
    <row r="4" spans="1:9" ht="15">
      <c r="A4" s="7"/>
      <c r="B4" s="8" t="s">
        <v>279</v>
      </c>
      <c r="C4" s="8" t="s">
        <v>280</v>
      </c>
      <c r="D4" s="8"/>
      <c r="E4" s="8"/>
    </row>
    <row r="5" spans="1:9" ht="15">
      <c r="A5" s="9"/>
      <c r="B5" s="10" t="s">
        <v>281</v>
      </c>
      <c r="C5" s="10" t="s">
        <v>282</v>
      </c>
      <c r="D5" s="10" t="s">
        <v>282</v>
      </c>
      <c r="E5" s="10" t="s">
        <v>282</v>
      </c>
      <c r="F5" s="10" t="s">
        <v>282</v>
      </c>
    </row>
    <row r="6" spans="1:9">
      <c r="A6" s="11"/>
      <c r="B6" s="12"/>
      <c r="C6" s="13"/>
      <c r="D6" s="14"/>
      <c r="E6" s="15"/>
      <c r="F6" s="16"/>
    </row>
    <row r="7" spans="1:9">
      <c r="A7" s="11" t="s">
        <v>363</v>
      </c>
      <c r="B7" s="12">
        <v>130</v>
      </c>
      <c r="C7" s="13">
        <v>1722</v>
      </c>
      <c r="D7" s="14">
        <f>+B7*C7</f>
        <v>223860</v>
      </c>
      <c r="E7" s="15">
        <f>+D7/12</f>
        <v>18655</v>
      </c>
      <c r="F7" s="16">
        <f>+B7*8.4</f>
        <v>1092</v>
      </c>
      <c r="I7" s="199"/>
    </row>
    <row r="8" spans="1:9">
      <c r="A8" s="11" t="s">
        <v>351</v>
      </c>
      <c r="B8" s="12">
        <v>120</v>
      </c>
      <c r="C8" s="13">
        <v>1722</v>
      </c>
      <c r="D8" s="14">
        <f t="shared" ref="D8:D13" si="0">+B8*C8</f>
        <v>206640</v>
      </c>
      <c r="E8" s="15">
        <f t="shared" ref="E8:E18" si="1">+D8/12</f>
        <v>17220</v>
      </c>
      <c r="F8" s="16">
        <f t="shared" ref="F8:F18" si="2">+B8*8.4</f>
        <v>1008</v>
      </c>
      <c r="I8" s="199"/>
    </row>
    <row r="9" spans="1:9">
      <c r="A9" s="11" t="s">
        <v>352</v>
      </c>
      <c r="B9" s="12">
        <v>115</v>
      </c>
      <c r="C9" s="13">
        <v>1722</v>
      </c>
      <c r="D9" s="14">
        <f t="shared" si="0"/>
        <v>198030</v>
      </c>
      <c r="E9" s="15">
        <f t="shared" si="1"/>
        <v>16502.5</v>
      </c>
      <c r="F9" s="16">
        <f t="shared" si="2"/>
        <v>966</v>
      </c>
      <c r="H9" s="14"/>
      <c r="I9" s="199"/>
    </row>
    <row r="10" spans="1:9">
      <c r="A10" s="11" t="s">
        <v>353</v>
      </c>
      <c r="B10" s="12">
        <v>120</v>
      </c>
      <c r="C10" s="13">
        <v>1722</v>
      </c>
      <c r="D10" s="14">
        <f t="shared" si="0"/>
        <v>206640</v>
      </c>
      <c r="E10" s="15">
        <f t="shared" si="1"/>
        <v>17220</v>
      </c>
      <c r="F10" s="16">
        <f t="shared" si="2"/>
        <v>1008</v>
      </c>
      <c r="H10" s="14"/>
      <c r="I10" s="199"/>
    </row>
    <row r="11" spans="1:9">
      <c r="A11" s="11" t="s">
        <v>354</v>
      </c>
      <c r="B11" s="12">
        <v>100</v>
      </c>
      <c r="C11" s="13">
        <v>1722</v>
      </c>
      <c r="D11" s="14">
        <f t="shared" si="0"/>
        <v>172200</v>
      </c>
      <c r="E11" s="15">
        <f t="shared" si="1"/>
        <v>14350</v>
      </c>
      <c r="F11" s="16">
        <f t="shared" si="2"/>
        <v>840</v>
      </c>
      <c r="H11" s="14"/>
      <c r="I11" s="199"/>
    </row>
    <row r="12" spans="1:9">
      <c r="A12" s="11" t="s">
        <v>355</v>
      </c>
      <c r="B12" s="12">
        <v>80</v>
      </c>
      <c r="C12" s="13">
        <v>1722</v>
      </c>
      <c r="D12" s="14">
        <f t="shared" si="0"/>
        <v>137760</v>
      </c>
      <c r="E12" s="15">
        <f t="shared" si="1"/>
        <v>11480</v>
      </c>
      <c r="F12" s="16">
        <f t="shared" si="2"/>
        <v>672</v>
      </c>
      <c r="H12" s="14"/>
      <c r="I12" s="199"/>
    </row>
    <row r="13" spans="1:9">
      <c r="A13" s="11" t="s">
        <v>356</v>
      </c>
      <c r="B13" s="12">
        <v>65</v>
      </c>
      <c r="C13" s="13">
        <v>1879</v>
      </c>
      <c r="D13" s="14">
        <f t="shared" si="0"/>
        <v>122135</v>
      </c>
      <c r="E13" s="15">
        <f t="shared" si="1"/>
        <v>10177.916666666666</v>
      </c>
      <c r="F13" s="16">
        <f t="shared" si="2"/>
        <v>546</v>
      </c>
      <c r="H13" s="14"/>
      <c r="I13" s="199"/>
    </row>
    <row r="14" spans="1:9">
      <c r="A14" s="11" t="s">
        <v>357</v>
      </c>
      <c r="B14" s="12">
        <v>115</v>
      </c>
      <c r="C14" s="13">
        <v>1879</v>
      </c>
      <c r="D14" s="14">
        <f>+B14*C14</f>
        <v>216085</v>
      </c>
      <c r="E14" s="15">
        <f t="shared" si="1"/>
        <v>18007.083333333332</v>
      </c>
      <c r="F14" s="16">
        <f t="shared" si="2"/>
        <v>966</v>
      </c>
      <c r="H14" s="14"/>
      <c r="I14" s="199"/>
    </row>
    <row r="15" spans="1:9">
      <c r="A15" s="11" t="s">
        <v>358</v>
      </c>
      <c r="B15" s="12">
        <v>85</v>
      </c>
      <c r="C15" s="13">
        <v>1879</v>
      </c>
      <c r="D15" s="14">
        <f>+B15*C15</f>
        <v>159715</v>
      </c>
      <c r="E15" s="15">
        <f t="shared" si="1"/>
        <v>13309.583333333334</v>
      </c>
      <c r="F15" s="16">
        <f t="shared" si="2"/>
        <v>714</v>
      </c>
      <c r="H15" s="14"/>
      <c r="I15" s="199"/>
    </row>
    <row r="16" spans="1:9">
      <c r="A16" s="11" t="s">
        <v>359</v>
      </c>
      <c r="B16" s="12">
        <v>70</v>
      </c>
      <c r="C16" s="13">
        <v>1879</v>
      </c>
      <c r="D16" s="14">
        <f t="shared" ref="D16:D18" si="3">+B16*C16</f>
        <v>131530</v>
      </c>
      <c r="E16" s="15">
        <f t="shared" si="1"/>
        <v>10960.833333333334</v>
      </c>
      <c r="F16" s="16">
        <f t="shared" si="2"/>
        <v>588</v>
      </c>
      <c r="H16" s="14"/>
      <c r="I16" s="199"/>
    </row>
    <row r="17" spans="1:9">
      <c r="A17" s="11" t="s">
        <v>360</v>
      </c>
      <c r="B17" s="12">
        <v>45</v>
      </c>
      <c r="C17" s="13">
        <v>1879</v>
      </c>
      <c r="D17" s="14">
        <f t="shared" si="3"/>
        <v>84555</v>
      </c>
      <c r="E17" s="15">
        <f t="shared" si="1"/>
        <v>7046.25</v>
      </c>
      <c r="F17" s="16">
        <f t="shared" si="2"/>
        <v>378</v>
      </c>
      <c r="H17" s="14"/>
      <c r="I17" s="199"/>
    </row>
    <row r="18" spans="1:9">
      <c r="A18" s="17" t="s">
        <v>361</v>
      </c>
      <c r="B18" s="18">
        <v>20</v>
      </c>
      <c r="C18" s="19">
        <v>1879</v>
      </c>
      <c r="D18" s="20">
        <f t="shared" si="3"/>
        <v>37580</v>
      </c>
      <c r="E18" s="21">
        <f t="shared" si="1"/>
        <v>3131.6666666666665</v>
      </c>
      <c r="F18" s="22">
        <f t="shared" si="2"/>
        <v>168</v>
      </c>
      <c r="H18" s="14"/>
      <c r="I18" s="199"/>
    </row>
    <row r="19" spans="1:9">
      <c r="F19" s="16"/>
      <c r="G19" s="16"/>
    </row>
    <row r="20" spans="1:9">
      <c r="A20" s="23" t="s">
        <v>283</v>
      </c>
      <c r="B20" s="24"/>
      <c r="C20" s="24" t="s">
        <v>284</v>
      </c>
      <c r="D20" s="25"/>
      <c r="E20" s="2"/>
      <c r="F20" s="2"/>
      <c r="G20" s="26"/>
    </row>
    <row r="21" spans="1:9">
      <c r="A21" s="27"/>
      <c r="B21" s="28"/>
      <c r="C21" s="28" t="s">
        <v>285</v>
      </c>
      <c r="D21" s="29"/>
      <c r="G21" s="30"/>
    </row>
    <row r="22" spans="1:9">
      <c r="A22" s="31"/>
      <c r="B22" s="32"/>
      <c r="C22" s="32" t="s">
        <v>286</v>
      </c>
      <c r="D22" s="33"/>
      <c r="E22" s="34"/>
      <c r="F22" s="34"/>
      <c r="G22" s="35"/>
    </row>
    <row r="23" spans="1:9">
      <c r="A23" s="36"/>
      <c r="B23" s="36"/>
      <c r="C23" s="29"/>
      <c r="D23" s="29"/>
    </row>
    <row r="24" spans="1:9">
      <c r="A24" s="23" t="s">
        <v>287</v>
      </c>
      <c r="B24" s="24"/>
      <c r="C24" s="24" t="s">
        <v>288</v>
      </c>
      <c r="D24" s="25"/>
      <c r="E24" s="2"/>
      <c r="F24" s="2"/>
      <c r="G24" s="26"/>
    </row>
    <row r="25" spans="1:9">
      <c r="A25" s="27"/>
      <c r="B25" s="28"/>
      <c r="C25" s="28" t="s">
        <v>289</v>
      </c>
      <c r="D25" s="29"/>
      <c r="G25" s="30"/>
    </row>
    <row r="26" spans="1:9">
      <c r="A26" s="27"/>
      <c r="B26" s="28"/>
      <c r="C26" s="28" t="s">
        <v>290</v>
      </c>
      <c r="D26" s="29"/>
      <c r="G26" s="30"/>
    </row>
    <row r="27" spans="1:9">
      <c r="A27" s="27"/>
      <c r="B27" s="28"/>
      <c r="C27" s="28" t="s">
        <v>291</v>
      </c>
      <c r="D27" s="29"/>
      <c r="G27" s="30"/>
    </row>
    <row r="28" spans="1:9">
      <c r="A28" s="31"/>
      <c r="B28" s="32"/>
      <c r="C28" s="32" t="s">
        <v>292</v>
      </c>
      <c r="D28" s="33"/>
      <c r="E28" s="34"/>
      <c r="F28" s="34"/>
      <c r="G28" s="35"/>
    </row>
    <row r="29" spans="1:9">
      <c r="A29" s="36"/>
      <c r="B29" s="36"/>
      <c r="C29" s="29"/>
      <c r="D29" s="29"/>
    </row>
    <row r="30" spans="1:9">
      <c r="A30" s="37" t="s">
        <v>293</v>
      </c>
      <c r="B30" s="38"/>
      <c r="C30" s="38" t="s">
        <v>294</v>
      </c>
      <c r="D30" s="39"/>
      <c r="E30" s="3"/>
      <c r="F30" s="3"/>
      <c r="G30" s="40"/>
    </row>
    <row r="32" spans="1:9">
      <c r="A32" s="4" t="s">
        <v>295</v>
      </c>
    </row>
    <row r="33" spans="1:1">
      <c r="A33" s="1" t="s">
        <v>296</v>
      </c>
    </row>
    <row r="34" spans="1:1">
      <c r="A34" s="1" t="s">
        <v>297</v>
      </c>
    </row>
    <row r="35" spans="1:1">
      <c r="A35" s="1" t="s">
        <v>298</v>
      </c>
    </row>
    <row r="36" spans="1:1">
      <c r="A36" s="1" t="s">
        <v>299</v>
      </c>
    </row>
    <row r="40" spans="1:1">
      <c r="A40" s="4" t="s">
        <v>300</v>
      </c>
    </row>
    <row r="41" spans="1:1">
      <c r="A41" s="1">
        <v>1</v>
      </c>
    </row>
    <row r="42" spans="1:1">
      <c r="A42" s="1">
        <v>1.5</v>
      </c>
    </row>
    <row r="43" spans="1:1">
      <c r="A43" s="1">
        <v>1.8</v>
      </c>
    </row>
    <row r="44" spans="1:1">
      <c r="A44" s="1">
        <v>2</v>
      </c>
    </row>
    <row r="45" spans="1:1">
      <c r="A45" s="1">
        <v>2.1</v>
      </c>
    </row>
    <row r="46" spans="1:1">
      <c r="A46" s="1">
        <v>2.2000000000000002</v>
      </c>
    </row>
    <row r="47" spans="1:1">
      <c r="A47" s="1">
        <v>2.2999999999999998</v>
      </c>
    </row>
  </sheetData>
  <mergeCells count="1">
    <mergeCell ref="A1:F1"/>
  </mergeCells>
  <pageMargins left="0.7" right="0.7" top="0.78740157499999996" bottom="0.78740157499999996" header="0.3" footer="0.3"/>
  <pageSetup paperSize="9" scale="78"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91C53D1797D3A4A95E57EE35F715A66" ma:contentTypeVersion="9" ma:contentTypeDescription="Ein neues Dokument erstellen." ma:contentTypeScope="" ma:versionID="1012f2ee8ab63695ddd4eac4a04fcd77">
  <xsd:schema xmlns:xsd="http://www.w3.org/2001/XMLSchema" xmlns:xs="http://www.w3.org/2001/XMLSchema" xmlns:p="http://schemas.microsoft.com/office/2006/metadata/properties" xmlns:ns2="5f99dfaa-e045-4518-8ecc-6acb225cbdab" xmlns:ns3="34e6086b-f5d5-4bc2-9805-7ad22d82a097" targetNamespace="http://schemas.microsoft.com/office/2006/metadata/properties" ma:root="true" ma:fieldsID="411e36e07d69d52c7eefd064a4a1c108" ns2:_="" ns3:_="">
    <xsd:import namespace="5f99dfaa-e045-4518-8ecc-6acb225cbdab"/>
    <xsd:import namespace="34e6086b-f5d5-4bc2-9805-7ad22d82a0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99dfaa-e045-4518-8ecc-6acb225cbd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e6086b-f5d5-4bc2-9805-7ad22d82a097"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E8135E-162A-44EB-8728-E74DD33E9C11}">
  <ds:schemaRefs>
    <ds:schemaRef ds:uri="http://schemas.microsoft.com/sharepoint/v3/contenttype/forms"/>
  </ds:schemaRefs>
</ds:datastoreItem>
</file>

<file path=customXml/itemProps2.xml><?xml version="1.0" encoding="utf-8"?>
<ds:datastoreItem xmlns:ds="http://schemas.openxmlformats.org/officeDocument/2006/customXml" ds:itemID="{4C0ABA4E-6F5E-4167-9B75-11E746275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99dfaa-e045-4518-8ecc-6acb225cbdab"/>
    <ds:schemaRef ds:uri="34e6086b-f5d5-4bc2-9805-7ad22d82a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904BB6-E904-44B9-8849-1A45DD622485}">
  <ds:schemaRefs>
    <ds:schemaRef ds:uri="http://purl.org/dc/dcmitype/"/>
    <ds:schemaRef ds:uri="http://schemas.microsoft.com/office/2006/documentManagement/types"/>
    <ds:schemaRef ds:uri="http://purl.org/dc/elements/1.1/"/>
    <ds:schemaRef ds:uri="http://www.w3.org/XML/1998/namespace"/>
    <ds:schemaRef ds:uri="34e6086b-f5d5-4bc2-9805-7ad22d82a097"/>
    <ds:schemaRef ds:uri="http://purl.org/dc/terms/"/>
    <ds:schemaRef ds:uri="5f99dfaa-e045-4518-8ecc-6acb225cbdab"/>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Wegleitung Kalkulation</vt:lpstr>
      <vt:lpstr>DIZH Budget Kalkulation</vt:lpstr>
      <vt:lpstr>Personalkosten</vt:lpstr>
      <vt:lpstr>Teuerung</vt:lpstr>
      <vt:lpstr>PHZH_Personal_2025</vt:lpstr>
      <vt:lpstr>UZH_Personal_2024</vt:lpstr>
      <vt:lpstr>UZH_Personal_2025</vt:lpstr>
      <vt:lpstr>ZHAW_Personal</vt:lpstr>
      <vt:lpstr>ZHDK_Personal</vt:lpstr>
      <vt:lpstr>PHZH_Personal_2025!Finanzierung</vt:lpstr>
      <vt:lpstr>Finanzierung</vt:lpstr>
      <vt:lpstr>PHZH_Personal_2025!Personalkostensätze</vt:lpstr>
      <vt:lpstr>UZH_Personal_2024!Personalkostensätze</vt:lpstr>
      <vt:lpstr>UZH_Personal_2025!Personalkostensätze</vt:lpstr>
      <vt:lpstr>ZHAW_Personal!Personalkostensätze</vt:lpstr>
      <vt:lpstr>Personalkostensätze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Schuler2</dc:creator>
  <cp:keywords/>
  <dc:description/>
  <cp:lastModifiedBy>Silvia Passardi</cp:lastModifiedBy>
  <cp:revision/>
  <dcterms:created xsi:type="dcterms:W3CDTF">2021-04-29T13:48:47Z</dcterms:created>
  <dcterms:modified xsi:type="dcterms:W3CDTF">2025-01-31T10:08:48Z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0x010100D91C53D1797D3A4A95E57EE35F715A66</vt:lpwstr>
  </property>
  <property fmtid="{D5CDD505-2E9C-101B-9397-08002B2CF9AE}" pid="3" name="MSIP_Label_10d9bad3-6dac-4e9a-89a3-89f3b8d247b2_Enabled">
    <vt:lpwstr>true</vt:lpwstr>
  </property>
  <property fmtid="{D5CDD505-2E9C-101B-9397-08002B2CF9AE}" pid="4" name="MSIP_Label_10d9bad3-6dac-4e9a-89a3-89f3b8d247b2_SetDate">
    <vt:lpwstr>2023-12-13T06:57:20Z</vt:lpwstr>
  </property>
  <property fmtid="{D5CDD505-2E9C-101B-9397-08002B2CF9AE}" pid="5" name="MSIP_Label_10d9bad3-6dac-4e9a-89a3-89f3b8d247b2_Method">
    <vt:lpwstr>Standard</vt:lpwstr>
  </property>
  <property fmtid="{D5CDD505-2E9C-101B-9397-08002B2CF9AE}" pid="6" name="MSIP_Label_10d9bad3-6dac-4e9a-89a3-89f3b8d247b2_Name">
    <vt:lpwstr>10d9bad3-6dac-4e9a-89a3-89f3b8d247b2</vt:lpwstr>
  </property>
  <property fmtid="{D5CDD505-2E9C-101B-9397-08002B2CF9AE}" pid="7" name="MSIP_Label_10d9bad3-6dac-4e9a-89a3-89f3b8d247b2_SiteId">
    <vt:lpwstr>5d1a9f9d-201f-4a10-b983-451cf65cbc1e</vt:lpwstr>
  </property>
  <property fmtid="{D5CDD505-2E9C-101B-9397-08002B2CF9AE}" pid="8" name="MSIP_Label_10d9bad3-6dac-4e9a-89a3-89f3b8d247b2_ActionId">
    <vt:lpwstr>345aec55-97ff-495a-9e31-4ffe5cacc6d8</vt:lpwstr>
  </property>
  <property fmtid="{D5CDD505-2E9C-101B-9397-08002B2CF9AE}" pid="9" name="MSIP_Label_10d9bad3-6dac-4e9a-89a3-89f3b8d247b2_ContentBits">
    <vt:lpwstr>0</vt:lpwstr>
  </property>
</Properties>
</file>